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Documents/ Trading/Options/Options Workbooks/Std Dev/"/>
    </mc:Choice>
  </mc:AlternateContent>
  <xr:revisionPtr revIDLastSave="0" documentId="8_{D39872F1-16AE-C148-A623-4FE1D6EB1E55}" xr6:coauthVersionLast="47" xr6:coauthVersionMax="47" xr10:uidLastSave="{00000000-0000-0000-0000-000000000000}"/>
  <bookViews>
    <workbookView xWindow="32280" yWindow="5500" windowWidth="28160" windowHeight="28720" xr2:uid="{00000000-000D-0000-FFFF-FFFF00000000}"/>
  </bookViews>
  <sheets>
    <sheet name="Std Dev Pro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J46" i="1" l="1"/>
  <c r="D46" i="1"/>
  <c r="J21" i="1"/>
  <c r="D21" i="1"/>
  <c r="E21" i="1"/>
  <c r="E19" i="1"/>
  <c r="D19" i="1"/>
  <c r="D16" i="1"/>
  <c r="K21" i="1"/>
  <c r="I31" i="1"/>
  <c r="C31" i="1"/>
  <c r="I6" i="1"/>
  <c r="C6" i="1"/>
  <c r="E46" i="1" l="1"/>
  <c r="E44" i="1"/>
  <c r="D44" i="1"/>
  <c r="C30" i="1"/>
  <c r="F28" i="1"/>
  <c r="C5" i="1"/>
  <c r="C8" i="1" s="1"/>
  <c r="F3" i="1"/>
  <c r="K19" i="1"/>
  <c r="J19" i="1"/>
  <c r="I5" i="1"/>
  <c r="L3" i="1"/>
  <c r="K44" i="1"/>
  <c r="J44" i="1"/>
  <c r="I30" i="1"/>
  <c r="L28" i="1"/>
  <c r="E25" i="1" l="1"/>
  <c r="K25" i="1"/>
  <c r="C33" i="1"/>
  <c r="C36" i="1" s="1"/>
  <c r="C13" i="1"/>
  <c r="C16" i="1" s="1"/>
  <c r="F16" i="1" s="1"/>
  <c r="C38" i="1"/>
  <c r="C41" i="1" s="1"/>
  <c r="F41" i="1" s="1"/>
  <c r="E50" i="1"/>
  <c r="K50" i="1"/>
  <c r="C11" i="1"/>
  <c r="C9" i="1"/>
  <c r="I38" i="1"/>
  <c r="I41" i="1" s="1"/>
  <c r="J41" i="1" s="1"/>
  <c r="I8" i="1"/>
  <c r="I11" i="1" s="1"/>
  <c r="I13" i="1"/>
  <c r="I33" i="1"/>
  <c r="I36" i="1" s="1"/>
  <c r="L36" i="1" s="1"/>
  <c r="E41" i="1" l="1"/>
  <c r="D41" i="1"/>
  <c r="C34" i="1"/>
  <c r="F34" i="1" s="1"/>
  <c r="C39" i="1"/>
  <c r="E39" i="1" s="1"/>
  <c r="E49" i="1" s="1"/>
  <c r="E16" i="1"/>
  <c r="C14" i="1"/>
  <c r="E14" i="1" s="1"/>
  <c r="I16" i="1"/>
  <c r="I14" i="1"/>
  <c r="J14" i="1" s="1"/>
  <c r="F36" i="1"/>
  <c r="E36" i="1"/>
  <c r="D36" i="1"/>
  <c r="E9" i="1"/>
  <c r="D9" i="1"/>
  <c r="F9" i="1"/>
  <c r="F11" i="1"/>
  <c r="E11" i="1"/>
  <c r="D11" i="1"/>
  <c r="L41" i="1"/>
  <c r="K41" i="1"/>
  <c r="I9" i="1"/>
  <c r="K9" i="1" s="1"/>
  <c r="I39" i="1"/>
  <c r="L39" i="1" s="1"/>
  <c r="J36" i="1"/>
  <c r="K36" i="1"/>
  <c r="L11" i="1"/>
  <c r="J11" i="1"/>
  <c r="K11" i="1"/>
  <c r="I34" i="1"/>
  <c r="K34" i="1" s="1"/>
  <c r="D39" i="1" l="1"/>
  <c r="F39" i="1"/>
  <c r="D34" i="1"/>
  <c r="E34" i="1"/>
  <c r="E48" i="1" s="1"/>
  <c r="D14" i="1"/>
  <c r="F14" i="1"/>
  <c r="K14" i="1"/>
  <c r="L14" i="1"/>
  <c r="J9" i="1"/>
  <c r="L9" i="1"/>
  <c r="J39" i="1"/>
  <c r="E23" i="1"/>
  <c r="E24" i="1"/>
  <c r="K23" i="1"/>
  <c r="K39" i="1"/>
  <c r="K48" i="1"/>
  <c r="J34" i="1"/>
  <c r="L34" i="1"/>
  <c r="K49" i="1" l="1"/>
  <c r="J16" i="1" l="1"/>
  <c r="L16" i="1"/>
  <c r="K16" i="1"/>
  <c r="K24" i="1" s="1"/>
</calcChain>
</file>

<file path=xl/sharedStrings.xml><?xml version="1.0" encoding="utf-8"?>
<sst xmlns="http://schemas.openxmlformats.org/spreadsheetml/2006/main" count="116" uniqueCount="23">
  <si>
    <t>Stock Price&gt;&gt;</t>
  </si>
  <si>
    <t>1 SD</t>
  </si>
  <si>
    <t>DIA</t>
  </si>
  <si>
    <t>£/$</t>
  </si>
  <si>
    <t>€/£</t>
  </si>
  <si>
    <t>2 SD</t>
  </si>
  <si>
    <t>CL</t>
  </si>
  <si>
    <t>Win Prob</t>
  </si>
  <si>
    <t>Sqrt DTE</t>
  </si>
  <si>
    <t>Close Above Target</t>
  </si>
  <si>
    <t>Implied Volatility&gt;&gt;</t>
  </si>
  <si>
    <t>Close Below Target</t>
  </si>
  <si>
    <t>Short Call Target Plus 1 SD</t>
  </si>
  <si>
    <t>1 SD Short Strangle Prob</t>
  </si>
  <si>
    <t>2 SD Short Strangle Prob</t>
  </si>
  <si>
    <t>Manual Short Strangle Prob</t>
  </si>
  <si>
    <t>Short Put Target Minus 1 SD</t>
  </si>
  <si>
    <t>Short Call Target Plus 2 SD</t>
  </si>
  <si>
    <t>Short Put Target Minus 2 SD</t>
  </si>
  <si>
    <t>Short Call Manual Target&gt;&gt;</t>
  </si>
  <si>
    <t>Short Put Manual Target&gt;&gt;</t>
  </si>
  <si>
    <t>Sqrt 252</t>
  </si>
  <si>
    <t>Date/Exp&gt;&gt;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</si>
</sst>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0" fontId="0" fillId="0" borderId="0" xfId="2" applyNumberFormat="1" applyFont="1"/>
    <xf numFmtId="0" fontId="0" fillId="3" borderId="2" xfId="0" applyFill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3" fontId="0" fillId="5" borderId="0" xfId="1" applyFont="1" applyFill="1" applyBorder="1"/>
    <xf numFmtId="0" fontId="0" fillId="5" borderId="5" xfId="0" applyFill="1" applyBorder="1"/>
    <xf numFmtId="0" fontId="0" fillId="5" borderId="0" xfId="0" applyFill="1" applyBorder="1"/>
    <xf numFmtId="0" fontId="0" fillId="3" borderId="0" xfId="0" applyFill="1" applyBorder="1"/>
    <xf numFmtId="0" fontId="0" fillId="3" borderId="5" xfId="0" applyFill="1" applyBorder="1"/>
    <xf numFmtId="0" fontId="2" fillId="7" borderId="4" xfId="0" applyFont="1" applyFill="1" applyBorder="1" applyAlignment="1">
      <alignment horizontal="right"/>
    </xf>
    <xf numFmtId="10" fontId="0" fillId="7" borderId="5" xfId="2" applyNumberFormat="1" applyFont="1" applyFill="1" applyBorder="1"/>
    <xf numFmtId="10" fontId="0" fillId="7" borderId="5" xfId="0" applyNumberFormat="1" applyFill="1" applyBorder="1"/>
    <xf numFmtId="0" fontId="2" fillId="3" borderId="1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10" fontId="0" fillId="6" borderId="5" xfId="2" applyNumberFormat="1" applyFont="1" applyFill="1" applyBorder="1"/>
    <xf numFmtId="10" fontId="0" fillId="3" borderId="5" xfId="2" applyNumberFormat="1" applyFont="1" applyFill="1" applyBorder="1"/>
    <xf numFmtId="1" fontId="0" fillId="7" borderId="0" xfId="1" applyNumberFormat="1" applyFont="1" applyFill="1" applyBorder="1"/>
    <xf numFmtId="2" fontId="0" fillId="3" borderId="0" xfId="1" applyNumberFormat="1" applyFont="1" applyFill="1" applyBorder="1"/>
    <xf numFmtId="1" fontId="0" fillId="3" borderId="0" xfId="1" applyNumberFormat="1" applyFont="1" applyFill="1" applyBorder="1"/>
    <xf numFmtId="10" fontId="0" fillId="7" borderId="0" xfId="1" applyNumberFormat="1" applyFont="1" applyFill="1" applyBorder="1" applyAlignment="1">
      <alignment horizontal="center" vertical="center"/>
    </xf>
    <xf numFmtId="10" fontId="0" fillId="3" borderId="5" xfId="0" applyNumberFormat="1" applyFill="1" applyBorder="1"/>
    <xf numFmtId="16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3" fontId="0" fillId="5" borderId="0" xfId="1" applyFont="1" applyFill="1" applyBorder="1" applyAlignment="1">
      <alignment horizontal="right" vertical="center"/>
    </xf>
    <xf numFmtId="0" fontId="0" fillId="5" borderId="0" xfId="0" applyFill="1" applyBorder="1" applyAlignment="1">
      <alignment horizontal="right" vertical="center"/>
    </xf>
    <xf numFmtId="0" fontId="0" fillId="5" borderId="0" xfId="0" applyNumberFormat="1" applyFill="1" applyBorder="1" applyAlignment="1">
      <alignment horizontal="right" vertical="center"/>
    </xf>
    <xf numFmtId="1" fontId="0" fillId="6" borderId="0" xfId="1" applyNumberFormat="1" applyFont="1" applyFill="1" applyBorder="1"/>
    <xf numFmtId="10" fontId="0" fillId="6" borderId="0" xfId="1" applyNumberFormat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1" fontId="0" fillId="3" borderId="7" xfId="1" applyNumberFormat="1" applyFont="1" applyFill="1" applyBorder="1"/>
    <xf numFmtId="10" fontId="0" fillId="3" borderId="7" xfId="1" applyNumberFormat="1" applyFont="1" applyFill="1" applyBorder="1" applyAlignment="1">
      <alignment horizontal="center" vertical="center"/>
    </xf>
    <xf numFmtId="10" fontId="0" fillId="3" borderId="8" xfId="2" applyNumberFormat="1" applyFont="1" applyFill="1" applyBorder="1"/>
    <xf numFmtId="10" fontId="2" fillId="3" borderId="7" xfId="1" applyNumberFormat="1" applyFont="1" applyFill="1" applyBorder="1" applyAlignment="1">
      <alignment horizontal="center" vertical="center"/>
    </xf>
    <xf numFmtId="10" fontId="0" fillId="6" borderId="5" xfId="0" applyNumberFormat="1" applyFont="1" applyFill="1" applyBorder="1"/>
    <xf numFmtId="0" fontId="2" fillId="4" borderId="0" xfId="0" applyFont="1" applyFill="1" applyBorder="1" applyAlignment="1">
      <alignment horizontal="right" vertical="center"/>
    </xf>
    <xf numFmtId="0" fontId="0" fillId="4" borderId="0" xfId="0" applyFill="1" applyBorder="1"/>
    <xf numFmtId="10" fontId="2" fillId="4" borderId="0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0" fontId="2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9" xfId="0" applyFont="1" applyFill="1" applyBorder="1" applyAlignment="1">
      <alignment horizontal="right" vertical="center"/>
    </xf>
    <xf numFmtId="0" fontId="0" fillId="2" borderId="10" xfId="0" applyFill="1" applyBorder="1"/>
    <xf numFmtId="10" fontId="2" fillId="2" borderId="10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1" fontId="0" fillId="6" borderId="0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right" vertical="center"/>
    </xf>
    <xf numFmtId="10" fontId="0" fillId="3" borderId="5" xfId="0" applyNumberFormat="1" applyFont="1" applyFill="1" applyBorder="1"/>
    <xf numFmtId="0" fontId="2" fillId="3" borderId="4" xfId="0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1" fontId="0" fillId="7" borderId="0" xfId="1" applyNumberFormat="1" applyFont="1" applyFill="1" applyBorder="1" applyAlignment="1">
      <alignment horizontal="right" vertical="center"/>
    </xf>
    <xf numFmtId="10" fontId="0" fillId="7" borderId="5" xfId="0" applyNumberFormat="1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showGridLines="0" tabSelected="1" topLeftCell="B2" zoomScale="155" zoomScaleNormal="155" workbookViewId="0">
      <selection activeCell="K46" sqref="K46"/>
    </sheetView>
  </sheetViews>
  <sheetFormatPr baseColWidth="10" defaultColWidth="8.83203125" defaultRowHeight="15" x14ac:dyDescent="0.2"/>
  <cols>
    <col min="1" max="1" width="3.33203125" customWidth="1"/>
    <col min="2" max="2" width="22" customWidth="1"/>
    <col min="3" max="3" width="7.6640625" customWidth="1"/>
    <col min="4" max="4" width="17.33203125" customWidth="1"/>
    <col min="5" max="5" width="10.33203125" customWidth="1"/>
    <col min="6" max="6" width="8.6640625" customWidth="1"/>
    <col min="7" max="7" width="3.33203125" customWidth="1"/>
    <col min="8" max="8" width="22" customWidth="1"/>
    <col min="9" max="9" width="8.6640625" customWidth="1"/>
    <col min="10" max="10" width="17.33203125" customWidth="1"/>
    <col min="11" max="11" width="11.6640625" customWidth="1"/>
    <col min="12" max="12" width="8.83203125" customWidth="1"/>
  </cols>
  <sheetData>
    <row r="1" spans="2:12" ht="20" customHeight="1" thickBot="1" x14ac:dyDescent="0.25"/>
    <row r="2" spans="2:12" x14ac:dyDescent="0.2">
      <c r="B2" s="13" t="s">
        <v>3</v>
      </c>
      <c r="C2" s="2"/>
      <c r="D2" s="2"/>
      <c r="E2" s="2"/>
      <c r="F2" s="3" t="s">
        <v>22</v>
      </c>
      <c r="H2" s="13" t="s">
        <v>4</v>
      </c>
      <c r="I2" s="2"/>
      <c r="J2" s="2"/>
      <c r="K2" s="2"/>
      <c r="L2" s="3" t="s">
        <v>22</v>
      </c>
    </row>
    <row r="3" spans="2:12" x14ac:dyDescent="0.2">
      <c r="B3" s="4" t="s">
        <v>0</v>
      </c>
      <c r="C3" s="27">
        <v>13487</v>
      </c>
      <c r="D3" s="7"/>
      <c r="E3" s="7"/>
      <c r="F3" s="23">
        <f ca="1">TODAY()</f>
        <v>44517</v>
      </c>
      <c r="H3" s="4" t="s">
        <v>0</v>
      </c>
      <c r="I3" s="27">
        <v>8555</v>
      </c>
      <c r="J3" s="7"/>
      <c r="K3" s="7"/>
      <c r="L3" s="23">
        <f ca="1">TODAY()</f>
        <v>44517</v>
      </c>
    </row>
    <row r="4" spans="2:12" x14ac:dyDescent="0.2">
      <c r="B4" s="4" t="s">
        <v>10</v>
      </c>
      <c r="C4" s="26">
        <v>7.0000000000000007E-2</v>
      </c>
      <c r="D4" s="7"/>
      <c r="E4" s="7"/>
      <c r="F4" s="23">
        <v>44519</v>
      </c>
      <c r="H4" s="4" t="s">
        <v>10</v>
      </c>
      <c r="I4" s="26">
        <v>7.0000000000000007E-2</v>
      </c>
      <c r="J4" s="7"/>
      <c r="K4" s="7"/>
      <c r="L4" s="23">
        <v>44526</v>
      </c>
    </row>
    <row r="5" spans="2:12" x14ac:dyDescent="0.2">
      <c r="B5" s="4" t="s">
        <v>8</v>
      </c>
      <c r="C5" s="25">
        <f>SQRT(F5)</f>
        <v>3</v>
      </c>
      <c r="D5" s="5"/>
      <c r="E5" s="5"/>
      <c r="F5" s="24">
        <v>9</v>
      </c>
      <c r="H5" s="4" t="s">
        <v>8</v>
      </c>
      <c r="I5" s="25">
        <f>SQRT(L5)</f>
        <v>4</v>
      </c>
      <c r="J5" s="5"/>
      <c r="K5" s="5"/>
      <c r="L5" s="24">
        <v>16</v>
      </c>
    </row>
    <row r="6" spans="2:12" x14ac:dyDescent="0.2">
      <c r="B6" s="4" t="s">
        <v>21</v>
      </c>
      <c r="C6" s="25">
        <f>SQRT(252)</f>
        <v>15.874507866387544</v>
      </c>
      <c r="D6" s="5"/>
      <c r="E6" s="5"/>
      <c r="F6" s="6"/>
      <c r="H6" s="4" t="s">
        <v>21</v>
      </c>
      <c r="I6" s="25">
        <f>SQRT(252)</f>
        <v>15.874507866387544</v>
      </c>
      <c r="J6" s="5"/>
      <c r="K6" s="5"/>
      <c r="L6" s="6"/>
    </row>
    <row r="7" spans="2:12" x14ac:dyDescent="0.2">
      <c r="B7" s="14"/>
      <c r="C7" s="8"/>
      <c r="D7" s="8"/>
      <c r="E7" s="31"/>
      <c r="F7" s="9"/>
      <c r="H7" s="14"/>
      <c r="I7" s="8"/>
      <c r="J7" s="8"/>
      <c r="K7" s="31"/>
      <c r="L7" s="9"/>
    </row>
    <row r="8" spans="2:12" x14ac:dyDescent="0.2">
      <c r="B8" s="4" t="s">
        <v>1</v>
      </c>
      <c r="C8" s="19">
        <f>(C3*C4*C5)/C6</f>
        <v>178.41623966164067</v>
      </c>
      <c r="D8" s="32" t="s">
        <v>9</v>
      </c>
      <c r="E8" s="32" t="s">
        <v>7</v>
      </c>
      <c r="F8" s="9"/>
      <c r="H8" s="4" t="s">
        <v>1</v>
      </c>
      <c r="I8" s="19">
        <f>(I3*I4*I5)/I6</f>
        <v>150.89601644105048</v>
      </c>
      <c r="J8" s="32" t="s">
        <v>9</v>
      </c>
      <c r="K8" s="32" t="s">
        <v>7</v>
      </c>
      <c r="L8" s="9"/>
    </row>
    <row r="9" spans="2:12" x14ac:dyDescent="0.2">
      <c r="B9" s="10" t="s">
        <v>12</v>
      </c>
      <c r="C9" s="18">
        <f>C3+C8</f>
        <v>13665.416239661641</v>
      </c>
      <c r="D9" s="21">
        <f>1-NORMSDIST(LN(C9/C3)/(C4*SQRT(F5/365)))</f>
        <v>0.11592453110482359</v>
      </c>
      <c r="E9" s="21">
        <f>NORMSDIST(LN(C9/C3)/(C4*SQRT(F5/365)))</f>
        <v>0.88407546889517641</v>
      </c>
      <c r="F9" s="11">
        <f>C9/C3-1</f>
        <v>1.3228756555323073E-2</v>
      </c>
      <c r="H9" s="10" t="s">
        <v>12</v>
      </c>
      <c r="I9" s="18">
        <f>I3+I8</f>
        <v>8705.896016441051</v>
      </c>
      <c r="J9" s="21">
        <f>1-NORMSDIST(LN(I9/I3)/(I4*SQRT(L5/365)))</f>
        <v>0.11643282788710163</v>
      </c>
      <c r="K9" s="21">
        <f>NORMSDIST(LN(I9/I3)/(I4*SQRT(L5/365)))</f>
        <v>0.88356717211289837</v>
      </c>
      <c r="L9" s="11">
        <f>I9/I3-1</f>
        <v>1.7638342073764024E-2</v>
      </c>
    </row>
    <row r="10" spans="2:12" x14ac:dyDescent="0.2">
      <c r="B10" s="4"/>
      <c r="C10" s="20"/>
      <c r="D10" s="33" t="s">
        <v>11</v>
      </c>
      <c r="E10" s="32" t="s">
        <v>7</v>
      </c>
      <c r="F10" s="17"/>
      <c r="H10" s="4"/>
      <c r="I10" s="20"/>
      <c r="J10" s="33" t="s">
        <v>11</v>
      </c>
      <c r="K10" s="32" t="s">
        <v>7</v>
      </c>
      <c r="L10" s="17"/>
    </row>
    <row r="11" spans="2:12" x14ac:dyDescent="0.2">
      <c r="B11" s="15" t="s">
        <v>16</v>
      </c>
      <c r="C11" s="28">
        <f>C3-C8</f>
        <v>13308.583760338359</v>
      </c>
      <c r="D11" s="29">
        <f>NORMSDIST(LN(C11/C3)/(C4*SQRT(F5/365)))</f>
        <v>0.11284588482690754</v>
      </c>
      <c r="E11" s="29">
        <f>1-NORMSDIST(LN(C11/C3)/(C4*SQRT(F5/365)))</f>
        <v>0.88715411517309251</v>
      </c>
      <c r="F11" s="16">
        <f>C11/C3-1</f>
        <v>-1.3228756555322962E-2</v>
      </c>
      <c r="H11" s="15" t="s">
        <v>16</v>
      </c>
      <c r="I11" s="28">
        <f>I3-I8</f>
        <v>8404.103983558949</v>
      </c>
      <c r="J11" s="29">
        <f>NORMSDIST(LN(I11/I3)/(I4*SQRT(L5/365)))</f>
        <v>0.11232794147753229</v>
      </c>
      <c r="K11" s="29">
        <f>1-NORMSDIST(LN(I11/I3)/(I4*SQRT(L5/365)))</f>
        <v>0.88767205852246767</v>
      </c>
      <c r="L11" s="16">
        <f>I11/I3-1</f>
        <v>-1.7638342073764024E-2</v>
      </c>
    </row>
    <row r="12" spans="2:12" x14ac:dyDescent="0.2">
      <c r="B12" s="4"/>
      <c r="C12" s="20"/>
      <c r="D12" s="30"/>
      <c r="E12" s="30"/>
      <c r="F12" s="17"/>
      <c r="H12" s="4"/>
      <c r="I12" s="20"/>
      <c r="J12" s="30"/>
      <c r="K12" s="30"/>
      <c r="L12" s="17"/>
    </row>
    <row r="13" spans="2:12" x14ac:dyDescent="0.2">
      <c r="B13" s="4" t="s">
        <v>5</v>
      </c>
      <c r="C13" s="19">
        <f>2*((C3*C4*C5)/C6)</f>
        <v>356.83247932328135</v>
      </c>
      <c r="D13" s="32" t="s">
        <v>9</v>
      </c>
      <c r="E13" s="32" t="s">
        <v>7</v>
      </c>
      <c r="F13" s="9"/>
      <c r="H13" s="4" t="s">
        <v>5</v>
      </c>
      <c r="I13" s="19">
        <f>2*((I3*I4*I5)/I6)</f>
        <v>301.79203288210095</v>
      </c>
      <c r="J13" s="32" t="s">
        <v>9</v>
      </c>
      <c r="K13" s="32" t="s">
        <v>7</v>
      </c>
      <c r="L13" s="9"/>
    </row>
    <row r="14" spans="2:12" x14ac:dyDescent="0.2">
      <c r="B14" s="10" t="s">
        <v>17</v>
      </c>
      <c r="C14" s="18">
        <f>C3+C13</f>
        <v>13843.83247932328</v>
      </c>
      <c r="D14" s="21">
        <f>1-NORMSDIST(LN(C14/C3)/(C4*SQRT(F5/365)))</f>
        <v>8.7576238409725615E-3</v>
      </c>
      <c r="E14" s="21">
        <f>NORMSDIST(LN(C14/C3)/(C4*SQRT(F5/365)))</f>
        <v>0.99124237615902744</v>
      </c>
      <c r="F14" s="12">
        <f>C14/C3-1</f>
        <v>2.6457513110645925E-2</v>
      </c>
      <c r="H14" s="10" t="s">
        <v>17</v>
      </c>
      <c r="I14" s="18">
        <f>I3+I13</f>
        <v>8856.7920328821001</v>
      </c>
      <c r="J14" s="21">
        <f>1-NORMSDIST(LN(I14/I3)/(I4*SQRT(L5/365)))</f>
        <v>9.002442684004075E-3</v>
      </c>
      <c r="K14" s="21">
        <f>NORMSDIST(LN(I14/I3)/(I4*SQRT(L5/365)))</f>
        <v>0.99099755731599593</v>
      </c>
      <c r="L14" s="12">
        <f>I14/I3-1</f>
        <v>3.5276684147527826E-2</v>
      </c>
    </row>
    <row r="15" spans="2:12" x14ac:dyDescent="0.2">
      <c r="B15" s="4"/>
      <c r="C15" s="20"/>
      <c r="D15" s="33" t="s">
        <v>11</v>
      </c>
      <c r="E15" s="32" t="s">
        <v>7</v>
      </c>
      <c r="F15" s="22"/>
      <c r="H15" s="4"/>
      <c r="I15" s="20"/>
      <c r="J15" s="33" t="s">
        <v>11</v>
      </c>
      <c r="K15" s="32" t="s">
        <v>7</v>
      </c>
      <c r="L15" s="22"/>
    </row>
    <row r="16" spans="2:12" x14ac:dyDescent="0.2">
      <c r="B16" s="15" t="s">
        <v>18</v>
      </c>
      <c r="C16" s="28">
        <f>C3-C13</f>
        <v>13130.16752067672</v>
      </c>
      <c r="D16" s="29">
        <f>NORMSDIST(LN(C16/C3)/(C4*SQRT(F5/365)))</f>
        <v>7.3555312544155782E-3</v>
      </c>
      <c r="E16" s="29">
        <f>1-NORMSDIST(LN(C16/C3)/(C4*SQRT(F5/365)))</f>
        <v>0.99264446874558443</v>
      </c>
      <c r="F16" s="39">
        <f>C16/C3-1</f>
        <v>-2.6457513110645814E-2</v>
      </c>
      <c r="H16" s="15" t="s">
        <v>18</v>
      </c>
      <c r="I16" s="28">
        <f>I3-I13</f>
        <v>8253.2079671178999</v>
      </c>
      <c r="J16" s="29">
        <f>NORMSDIST(LN(I16/I3)/(I4*SQRT(L5/365)))</f>
        <v>7.1332644272718432E-3</v>
      </c>
      <c r="K16" s="29">
        <f>1-NORMSDIST(LN(I16/I3)/(I4*SQRT(L5/365)))</f>
        <v>0.9928667355727282</v>
      </c>
      <c r="L16" s="39">
        <f>I16/I3-1</f>
        <v>-3.5276684147527826E-2</v>
      </c>
    </row>
    <row r="17" spans="2:12" x14ac:dyDescent="0.2">
      <c r="B17" s="4"/>
      <c r="C17" s="20"/>
      <c r="D17" s="30"/>
      <c r="E17" s="30"/>
      <c r="F17" s="52"/>
      <c r="H17" s="4"/>
      <c r="I17" s="20"/>
      <c r="J17" s="30"/>
      <c r="K17" s="30"/>
      <c r="L17" s="52"/>
    </row>
    <row r="18" spans="2:12" x14ac:dyDescent="0.2">
      <c r="B18" s="4"/>
      <c r="C18" s="20"/>
      <c r="D18" s="32" t="s">
        <v>9</v>
      </c>
      <c r="E18" s="32" t="s">
        <v>7</v>
      </c>
      <c r="F18" s="52"/>
      <c r="H18" s="4"/>
      <c r="I18" s="20"/>
      <c r="J18" s="32" t="s">
        <v>9</v>
      </c>
      <c r="K18" s="32" t="s">
        <v>7</v>
      </c>
      <c r="L18" s="52"/>
    </row>
    <row r="19" spans="2:12" x14ac:dyDescent="0.2">
      <c r="B19" s="57" t="s">
        <v>19</v>
      </c>
      <c r="C19" s="58">
        <v>13700</v>
      </c>
      <c r="D19" s="21">
        <f>1-NORMSDIST(LN(C19/C3)/(C4*SQRT(F5/365)))</f>
        <v>7.699824712303871E-2</v>
      </c>
      <c r="E19" s="21">
        <f>NORMSDIST(LN(C19/C3)/(C4*SQRT(F5/365)))</f>
        <v>0.92300175287696129</v>
      </c>
      <c r="F19" s="59"/>
      <c r="H19" s="57" t="s">
        <v>19</v>
      </c>
      <c r="I19" s="58">
        <v>8700</v>
      </c>
      <c r="J19" s="21">
        <f>1-NORMSDIST(LN(I19/I3)/(I4*SQRT(L5/365)))</f>
        <v>0.1257354336102785</v>
      </c>
      <c r="K19" s="21">
        <f>NORMSDIST(LN(I19/I3)/(I4*SQRT(L5/365)))</f>
        <v>0.8742645663897215</v>
      </c>
      <c r="L19" s="59"/>
    </row>
    <row r="20" spans="2:12" x14ac:dyDescent="0.2">
      <c r="B20" s="53"/>
      <c r="C20" s="54"/>
      <c r="D20" s="33" t="s">
        <v>11</v>
      </c>
      <c r="E20" s="32" t="s">
        <v>7</v>
      </c>
      <c r="F20" s="52"/>
      <c r="H20" s="53"/>
      <c r="I20" s="54"/>
      <c r="J20" s="33" t="s">
        <v>11</v>
      </c>
      <c r="K20" s="32" t="s">
        <v>7</v>
      </c>
      <c r="L20" s="52"/>
    </row>
    <row r="21" spans="2:12" x14ac:dyDescent="0.2">
      <c r="B21" s="51" t="s">
        <v>20</v>
      </c>
      <c r="C21" s="50">
        <v>13400</v>
      </c>
      <c r="D21" s="29">
        <f>NORMSDIST(LN(C21/C3)/(C4*SQRT(F5/365)))</f>
        <v>0.27801238822063362</v>
      </c>
      <c r="E21" s="29">
        <f>1-NORMSDIST(LN(C21/C3)/(C4*SQRT(F5/365)))</f>
        <v>0.72198761177936643</v>
      </c>
      <c r="F21" s="39"/>
      <c r="H21" s="51" t="s">
        <v>20</v>
      </c>
      <c r="I21" s="50">
        <v>8400</v>
      </c>
      <c r="J21" s="29">
        <f>NORMSDIST(LN(I21/I3)/(I4*SQRT(L5/365)))</f>
        <v>0.10609456067737866</v>
      </c>
      <c r="K21" s="29">
        <f>1-NORMSDIST(LN(I21/I3)/(I4*SQRT(L5/365)))</f>
        <v>0.89390543932262134</v>
      </c>
      <c r="L21" s="39"/>
    </row>
    <row r="22" spans="2:12" x14ac:dyDescent="0.2">
      <c r="B22" s="53"/>
      <c r="C22" s="55"/>
      <c r="D22" s="30"/>
      <c r="E22" s="30"/>
      <c r="F22" s="52"/>
      <c r="H22" s="53"/>
      <c r="I22" s="55"/>
      <c r="J22" s="30"/>
      <c r="K22" s="30"/>
      <c r="L22" s="52"/>
    </row>
    <row r="23" spans="2:12" ht="16" thickBot="1" x14ac:dyDescent="0.25">
      <c r="B23" s="56" t="s">
        <v>13</v>
      </c>
      <c r="C23" s="43"/>
      <c r="D23" s="43"/>
      <c r="E23" s="44">
        <f>(0.5 * E9) + (0.5 * E11)</f>
        <v>0.8856147920341344</v>
      </c>
      <c r="F23" s="45"/>
      <c r="H23" s="56" t="s">
        <v>13</v>
      </c>
      <c r="I23" s="43"/>
      <c r="J23" s="43"/>
      <c r="K23" s="44">
        <f>(0.5 * K9) + (0.5 * K11)</f>
        <v>0.88561961531768296</v>
      </c>
      <c r="L23" s="45"/>
    </row>
    <row r="24" spans="2:12" ht="16" thickBot="1" x14ac:dyDescent="0.25">
      <c r="B24" s="46" t="s">
        <v>14</v>
      </c>
      <c r="C24" s="47"/>
      <c r="D24" s="47"/>
      <c r="E24" s="48">
        <f>(0.5 * E14) + (0.5 * E16)</f>
        <v>0.99194342245230593</v>
      </c>
      <c r="F24" s="49"/>
      <c r="H24" s="46" t="s">
        <v>14</v>
      </c>
      <c r="I24" s="47"/>
      <c r="J24" s="47"/>
      <c r="K24" s="48">
        <f>(0.5 * K14) + (0.5 * K16)</f>
        <v>0.99193214644436201</v>
      </c>
      <c r="L24" s="49"/>
    </row>
    <row r="25" spans="2:12" ht="16" thickBot="1" x14ac:dyDescent="0.25">
      <c r="B25" s="46" t="s">
        <v>15</v>
      </c>
      <c r="C25" s="47"/>
      <c r="D25" s="47"/>
      <c r="E25" s="48">
        <f>(0.5 * E19) + (0.5 * E21)</f>
        <v>0.82249468232816381</v>
      </c>
      <c r="F25" s="49"/>
      <c r="H25" s="46" t="s">
        <v>15</v>
      </c>
      <c r="I25" s="47"/>
      <c r="J25" s="47"/>
      <c r="K25" s="48">
        <f>(0.5 * K19) + (0.5 * K21)</f>
        <v>0.88408500285617142</v>
      </c>
      <c r="L25" s="49"/>
    </row>
    <row r="26" spans="2:12" ht="20" customHeight="1" thickBot="1" x14ac:dyDescent="0.25">
      <c r="B26" s="40"/>
      <c r="C26" s="41"/>
      <c r="D26" s="41"/>
      <c r="E26" s="42"/>
      <c r="F26" s="41"/>
      <c r="H26" s="40"/>
      <c r="I26" s="41"/>
      <c r="J26" s="41"/>
      <c r="K26" s="42"/>
      <c r="L26" s="41"/>
    </row>
    <row r="27" spans="2:12" x14ac:dyDescent="0.2">
      <c r="B27" s="13" t="s">
        <v>2</v>
      </c>
      <c r="C27" s="2"/>
      <c r="D27" s="2"/>
      <c r="E27" s="2"/>
      <c r="F27" s="3" t="s">
        <v>22</v>
      </c>
      <c r="G27" s="1"/>
      <c r="H27" s="13" t="s">
        <v>6</v>
      </c>
      <c r="I27" s="2"/>
      <c r="J27" s="2"/>
      <c r="K27" s="2"/>
      <c r="L27" s="3" t="s">
        <v>22</v>
      </c>
    </row>
    <row r="28" spans="2:12" x14ac:dyDescent="0.2">
      <c r="B28" s="4" t="s">
        <v>0</v>
      </c>
      <c r="C28" s="27">
        <v>36319</v>
      </c>
      <c r="D28" s="7"/>
      <c r="E28" s="7"/>
      <c r="F28" s="23">
        <f ca="1">TODAY()</f>
        <v>44517</v>
      </c>
      <c r="H28" s="4" t="s">
        <v>0</v>
      </c>
      <c r="I28" s="27">
        <v>7920</v>
      </c>
      <c r="J28" s="7"/>
      <c r="K28" s="7"/>
      <c r="L28" s="23">
        <f ca="1">TODAY()</f>
        <v>44517</v>
      </c>
    </row>
    <row r="29" spans="2:12" x14ac:dyDescent="0.2">
      <c r="B29" s="4" t="s">
        <v>10</v>
      </c>
      <c r="C29" s="26">
        <v>0.17</v>
      </c>
      <c r="D29" s="7"/>
      <c r="E29" s="7"/>
      <c r="F29" s="23">
        <v>44546</v>
      </c>
      <c r="H29" s="4" t="s">
        <v>10</v>
      </c>
      <c r="I29" s="26">
        <v>0.4</v>
      </c>
      <c r="J29" s="7"/>
      <c r="K29" s="7"/>
      <c r="L29" s="23">
        <v>44519</v>
      </c>
    </row>
    <row r="30" spans="2:12" x14ac:dyDescent="0.2">
      <c r="B30" s="4" t="s">
        <v>8</v>
      </c>
      <c r="C30" s="25">
        <f>SQRT(F30)</f>
        <v>6.0827625302982193</v>
      </c>
      <c r="D30" s="5"/>
      <c r="E30" s="5"/>
      <c r="F30" s="24">
        <v>37</v>
      </c>
      <c r="H30" s="4" t="s">
        <v>8</v>
      </c>
      <c r="I30" s="25">
        <f>SQRT(L30)</f>
        <v>1.4142135623730951</v>
      </c>
      <c r="J30" s="5"/>
      <c r="K30" s="5"/>
      <c r="L30" s="24">
        <v>2</v>
      </c>
    </row>
    <row r="31" spans="2:12" x14ac:dyDescent="0.2">
      <c r="B31" s="4" t="s">
        <v>21</v>
      </c>
      <c r="C31" s="25">
        <f>SQRT(252)</f>
        <v>15.874507866387544</v>
      </c>
      <c r="D31" s="5"/>
      <c r="E31" s="5"/>
      <c r="F31" s="6"/>
      <c r="H31" s="4" t="s">
        <v>21</v>
      </c>
      <c r="I31" s="25">
        <f>SQRT(252)</f>
        <v>15.874507866387544</v>
      </c>
      <c r="J31" s="5"/>
      <c r="K31" s="5"/>
      <c r="L31" s="6"/>
    </row>
    <row r="32" spans="2:12" x14ac:dyDescent="0.2">
      <c r="B32" s="14"/>
      <c r="C32" s="8"/>
      <c r="D32" s="8"/>
      <c r="E32" s="31"/>
      <c r="F32" s="9"/>
      <c r="H32" s="14"/>
      <c r="I32" s="8"/>
      <c r="J32" s="8"/>
      <c r="K32" s="31"/>
      <c r="L32" s="9"/>
    </row>
    <row r="33" spans="2:12" x14ac:dyDescent="0.2">
      <c r="B33" s="4" t="s">
        <v>1</v>
      </c>
      <c r="C33" s="19">
        <f>(C28*C29*C30)/C31</f>
        <v>2365.8292410415133</v>
      </c>
      <c r="D33" s="32" t="s">
        <v>9</v>
      </c>
      <c r="E33" s="32" t="s">
        <v>7</v>
      </c>
      <c r="F33" s="9"/>
      <c r="H33" s="4" t="s">
        <v>1</v>
      </c>
      <c r="I33" s="19">
        <f>(I28*I29*I30)/I31</f>
        <v>282.2278714595202</v>
      </c>
      <c r="J33" s="32" t="s">
        <v>9</v>
      </c>
      <c r="K33" s="32" t="s">
        <v>7</v>
      </c>
      <c r="L33" s="9"/>
    </row>
    <row r="34" spans="2:12" x14ac:dyDescent="0.2">
      <c r="B34" s="10" t="s">
        <v>12</v>
      </c>
      <c r="C34" s="18">
        <f>C28+C33</f>
        <v>38684.829241041516</v>
      </c>
      <c r="D34" s="21">
        <f>1-NORMSDIST(LN(C34/C28)/(C29*SQRT(F30/365)))</f>
        <v>0.12182233940637888</v>
      </c>
      <c r="E34" s="21">
        <f>NORMSDIST(LN(C34/C28)/(C29*SQRT(F30/365)))</f>
        <v>0.87817766059362112</v>
      </c>
      <c r="F34" s="11">
        <f>C34/C28-1</f>
        <v>6.5140263802459186E-2</v>
      </c>
      <c r="H34" s="10" t="s">
        <v>12</v>
      </c>
      <c r="I34" s="18">
        <f>I28+I33</f>
        <v>8202.2278714595195</v>
      </c>
      <c r="J34" s="21">
        <f>1-NORMSDIST(LN(I34/I28)/(I29*SQRT(L30/365)))</f>
        <v>0.11849315402093452</v>
      </c>
      <c r="K34" s="21">
        <f>NORMSDIST(LN(I34/I28)/(I29*SQRT(L30/365)))</f>
        <v>0.88150684597906548</v>
      </c>
      <c r="L34" s="11">
        <f>I34/I28-1</f>
        <v>3.5634832254989757E-2</v>
      </c>
    </row>
    <row r="35" spans="2:12" x14ac:dyDescent="0.2">
      <c r="B35" s="4"/>
      <c r="C35" s="20"/>
      <c r="D35" s="33" t="s">
        <v>11</v>
      </c>
      <c r="E35" s="32" t="s">
        <v>7</v>
      </c>
      <c r="F35" s="17"/>
      <c r="H35" s="4"/>
      <c r="I35" s="20"/>
      <c r="J35" s="33" t="s">
        <v>11</v>
      </c>
      <c r="K35" s="32" t="s">
        <v>7</v>
      </c>
      <c r="L35" s="17"/>
    </row>
    <row r="36" spans="2:12" x14ac:dyDescent="0.2">
      <c r="B36" s="15" t="s">
        <v>16</v>
      </c>
      <c r="C36" s="28">
        <f>C28-C33</f>
        <v>33953.170758958484</v>
      </c>
      <c r="D36" s="29">
        <f>NORMSDIST(LN(C36/C28)/(C29*SQRT(F30/365)))</f>
        <v>0.10665994306468535</v>
      </c>
      <c r="E36" s="29">
        <f>1-NORMSDIST(LN(C36/C28)/(C29*SQRT(F30/365)))</f>
        <v>0.89334005693531471</v>
      </c>
      <c r="F36" s="16">
        <f>C36/C28-1</f>
        <v>-6.5140263802459186E-2</v>
      </c>
      <c r="H36" s="15" t="s">
        <v>16</v>
      </c>
      <c r="I36" s="28">
        <f>I28-I33</f>
        <v>7637.7721285404796</v>
      </c>
      <c r="J36" s="29">
        <f>NORMSDIST(LN(I36/I28)/(I29*SQRT(L30/365)))</f>
        <v>0.11019968023924738</v>
      </c>
      <c r="K36" s="29">
        <f>1-NORMSDIST(LN(I36/I28)/(I29*SQRT(L30/365)))</f>
        <v>0.88980031976075258</v>
      </c>
      <c r="L36" s="16">
        <f>I36/I28-1</f>
        <v>-3.5634832254989979E-2</v>
      </c>
    </row>
    <row r="37" spans="2:12" x14ac:dyDescent="0.2">
      <c r="B37" s="4"/>
      <c r="C37" s="20"/>
      <c r="D37" s="30"/>
      <c r="E37" s="30"/>
      <c r="F37" s="17"/>
      <c r="H37" s="34"/>
      <c r="I37" s="35"/>
      <c r="J37" s="36"/>
      <c r="K37" s="38"/>
      <c r="L37" s="37"/>
    </row>
    <row r="38" spans="2:12" x14ac:dyDescent="0.2">
      <c r="B38" s="4" t="s">
        <v>5</v>
      </c>
      <c r="C38" s="19">
        <f>2*((C28*C29*C30)/C31)</f>
        <v>4731.6584820830267</v>
      </c>
      <c r="D38" s="32" t="s">
        <v>9</v>
      </c>
      <c r="E38" s="32" t="s">
        <v>7</v>
      </c>
      <c r="F38" s="9"/>
      <c r="H38" s="4" t="s">
        <v>5</v>
      </c>
      <c r="I38" s="19">
        <f>2*((I28*I29*I30)/I31)</f>
        <v>564.4557429190404</v>
      </c>
      <c r="J38" s="32" t="s">
        <v>9</v>
      </c>
      <c r="K38" s="32" t="s">
        <v>7</v>
      </c>
      <c r="L38" s="9"/>
    </row>
    <row r="39" spans="2:12" x14ac:dyDescent="0.2">
      <c r="B39" s="10" t="s">
        <v>17</v>
      </c>
      <c r="C39" s="18">
        <f>C28+C38</f>
        <v>41050.658482083025</v>
      </c>
      <c r="D39" s="21">
        <f>1-NORMSDIST(LN(C39/C28)/(C29*SQRT(F30/365)))</f>
        <v>1.182955386750062E-2</v>
      </c>
      <c r="E39" s="21">
        <f>NORMSDIST(LN(C39/C28)/(C29*SQRT(F30/365)))</f>
        <v>0.98817044613249938</v>
      </c>
      <c r="F39" s="12">
        <f>C39/C28-1</f>
        <v>0.13028052760491815</v>
      </c>
      <c r="H39" s="10" t="s">
        <v>17</v>
      </c>
      <c r="I39" s="18">
        <f>I28+I38</f>
        <v>8484.4557429190409</v>
      </c>
      <c r="J39" s="21">
        <f>1-NORMSDIST(LN(I39/I28)/(I29*SQRT(L30/365)))</f>
        <v>1.003339901547573E-2</v>
      </c>
      <c r="K39" s="21">
        <f>NORMSDIST(LN(I39/I28)/(I29*SQRT(L30/365)))</f>
        <v>0.98996660098452427</v>
      </c>
      <c r="L39" s="12">
        <f>I39/I28-1</f>
        <v>7.1269664509979958E-2</v>
      </c>
    </row>
    <row r="40" spans="2:12" x14ac:dyDescent="0.2">
      <c r="B40" s="4"/>
      <c r="C40" s="20"/>
      <c r="D40" s="33" t="s">
        <v>11</v>
      </c>
      <c r="E40" s="32" t="s">
        <v>7</v>
      </c>
      <c r="F40" s="22"/>
      <c r="H40" s="4"/>
      <c r="I40" s="20"/>
      <c r="J40" s="33" t="s">
        <v>11</v>
      </c>
      <c r="K40" s="32" t="s">
        <v>7</v>
      </c>
      <c r="L40" s="22"/>
    </row>
    <row r="41" spans="2:12" x14ac:dyDescent="0.2">
      <c r="B41" s="15" t="s">
        <v>18</v>
      </c>
      <c r="C41" s="28">
        <f>C28-C38</f>
        <v>31587.341517916975</v>
      </c>
      <c r="D41" s="29">
        <f>NORMSDIST(LN(C41/C28)/(C29*SQRT(F30/365)))</f>
        <v>4.9558125983757625E-3</v>
      </c>
      <c r="E41" s="29">
        <f>1-NORMSDIST(LN(C41/C28)/(C29*SQRT(F30/365)))</f>
        <v>0.99504418740162426</v>
      </c>
      <c r="F41" s="39">
        <f>C41/C28-1</f>
        <v>-0.13028052760491826</v>
      </c>
      <c r="H41" s="15" t="s">
        <v>18</v>
      </c>
      <c r="I41" s="28">
        <f>I28-I38</f>
        <v>7355.5442570809591</v>
      </c>
      <c r="J41" s="29">
        <f>NORMSDIST(LN(I41/I28)/(I29*SQRT(L30/365)))</f>
        <v>6.2610384500279802E-3</v>
      </c>
      <c r="K41" s="29">
        <f>1-NORMSDIST(LN(I41/I28)/(I29*SQRT(L30/365)))</f>
        <v>0.99373896154997199</v>
      </c>
      <c r="L41" s="39">
        <f>I41/I28-1</f>
        <v>-7.1269664509979958E-2</v>
      </c>
    </row>
    <row r="42" spans="2:12" x14ac:dyDescent="0.2">
      <c r="B42" s="4"/>
      <c r="C42" s="20"/>
      <c r="D42" s="30"/>
      <c r="E42" s="30"/>
      <c r="F42" s="52"/>
      <c r="H42" s="4"/>
      <c r="I42" s="20"/>
      <c r="J42" s="30"/>
      <c r="K42" s="30"/>
      <c r="L42" s="52"/>
    </row>
    <row r="43" spans="2:12" x14ac:dyDescent="0.2">
      <c r="B43" s="4"/>
      <c r="C43" s="20"/>
      <c r="D43" s="32" t="s">
        <v>9</v>
      </c>
      <c r="E43" s="32" t="s">
        <v>7</v>
      </c>
      <c r="F43" s="52"/>
      <c r="H43" s="4"/>
      <c r="I43" s="20"/>
      <c r="J43" s="32" t="s">
        <v>9</v>
      </c>
      <c r="K43" s="32" t="s">
        <v>7</v>
      </c>
      <c r="L43" s="52"/>
    </row>
    <row r="44" spans="2:12" x14ac:dyDescent="0.2">
      <c r="B44" s="57" t="s">
        <v>19</v>
      </c>
      <c r="C44" s="58">
        <v>38000</v>
      </c>
      <c r="D44" s="21">
        <f>1-NORMSDIST(LN(C44/C28)/(C29*SQRT(F30/365)))</f>
        <v>0.20159786327376017</v>
      </c>
      <c r="E44" s="21">
        <f>NORMSDIST(LN(C44/C28)/(C29*SQRT(F30/365)))</f>
        <v>0.79840213672623983</v>
      </c>
      <c r="F44" s="59"/>
      <c r="H44" s="57" t="s">
        <v>19</v>
      </c>
      <c r="I44" s="58">
        <v>8000</v>
      </c>
      <c r="J44" s="21">
        <f>1-NORMSDIST(LN(I44/I28)/(I29*SQRT(L30/365)))</f>
        <v>0.36714238292946422</v>
      </c>
      <c r="K44" s="21">
        <f>NORMSDIST(LN(I44/I28)/(I29*SQRT(L30/365)))</f>
        <v>0.63285761707053578</v>
      </c>
      <c r="L44" s="59"/>
    </row>
    <row r="45" spans="2:12" x14ac:dyDescent="0.2">
      <c r="B45" s="53"/>
      <c r="C45" s="54"/>
      <c r="D45" s="33" t="s">
        <v>11</v>
      </c>
      <c r="E45" s="32" t="s">
        <v>7</v>
      </c>
      <c r="F45" s="52"/>
      <c r="H45" s="53"/>
      <c r="I45" s="54"/>
      <c r="J45" s="33" t="s">
        <v>11</v>
      </c>
      <c r="K45" s="32" t="s">
        <v>7</v>
      </c>
      <c r="L45" s="52"/>
    </row>
    <row r="46" spans="2:12" x14ac:dyDescent="0.2">
      <c r="B46" s="51" t="s">
        <v>20</v>
      </c>
      <c r="C46" s="50">
        <v>34000</v>
      </c>
      <c r="D46" s="29">
        <f>NORMSDIST(LN(C46/C28)/(C29*SQRT(F30/365)))</f>
        <v>0.1114175594258312</v>
      </c>
      <c r="E46" s="29">
        <f>1-NORMSDIST(LN(C46/C28)/(C29*SQRT(F30/365)))</f>
        <v>0.8885824405741688</v>
      </c>
      <c r="F46" s="39"/>
      <c r="H46" s="51" t="s">
        <v>20</v>
      </c>
      <c r="I46" s="50">
        <v>7600</v>
      </c>
      <c r="J46" s="29">
        <f>NORMSDIST(LN(I46/I28)/(I29*SQRT(L30/365)))</f>
        <v>8.1824377858870173E-2</v>
      </c>
      <c r="K46" s="29">
        <f>1-NORMSDIST(LN(I46/I28)/(I29*SQRT(L30/365)))</f>
        <v>0.9181756221411298</v>
      </c>
      <c r="L46" s="39"/>
    </row>
    <row r="47" spans="2:12" x14ac:dyDescent="0.2">
      <c r="B47" s="53"/>
      <c r="C47" s="55"/>
      <c r="D47" s="30"/>
      <c r="E47" s="30"/>
      <c r="F47" s="52"/>
      <c r="H47" s="53"/>
      <c r="I47" s="55"/>
      <c r="J47" s="30"/>
      <c r="K47" s="30"/>
      <c r="L47" s="52"/>
    </row>
    <row r="48" spans="2:12" ht="16" thickBot="1" x14ac:dyDescent="0.25">
      <c r="B48" s="56" t="s">
        <v>13</v>
      </c>
      <c r="C48" s="43"/>
      <c r="D48" s="43"/>
      <c r="E48" s="44">
        <f>(0.5 * E34) + (0.5 * E36)</f>
        <v>0.88575885876446792</v>
      </c>
      <c r="F48" s="45"/>
      <c r="H48" s="56" t="s">
        <v>13</v>
      </c>
      <c r="I48" s="43"/>
      <c r="J48" s="43"/>
      <c r="K48" s="44">
        <f>(0.5 * K34) + (0.5 * K36)</f>
        <v>0.88565358286990903</v>
      </c>
      <c r="L48" s="45"/>
    </row>
    <row r="49" spans="2:12" ht="16" thickBot="1" x14ac:dyDescent="0.25">
      <c r="B49" s="46" t="s">
        <v>14</v>
      </c>
      <c r="C49" s="47"/>
      <c r="D49" s="47"/>
      <c r="E49" s="48">
        <f>(0.5 * E39) + (0.5 * E41)</f>
        <v>0.99160731676706182</v>
      </c>
      <c r="F49" s="49"/>
      <c r="H49" s="46" t="s">
        <v>14</v>
      </c>
      <c r="I49" s="47"/>
      <c r="J49" s="47"/>
      <c r="K49" s="48">
        <f>(0.5 * K39) + (0.5 * K41)</f>
        <v>0.99185278126724818</v>
      </c>
      <c r="L49" s="49"/>
    </row>
    <row r="50" spans="2:12" ht="16" thickBot="1" x14ac:dyDescent="0.25">
      <c r="B50" s="46" t="s">
        <v>15</v>
      </c>
      <c r="C50" s="47"/>
      <c r="D50" s="47"/>
      <c r="E50" s="48">
        <f>(0.5 * E44) + (0.5 * E46)</f>
        <v>0.84349228865020431</v>
      </c>
      <c r="F50" s="49"/>
      <c r="H50" s="46" t="s">
        <v>15</v>
      </c>
      <c r="I50" s="47"/>
      <c r="J50" s="47"/>
      <c r="K50" s="48">
        <f>(0.5 * K44) + (0.5 * K46)</f>
        <v>0.77551661960583274</v>
      </c>
      <c r="L50" s="4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Dev Prob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Microsoft Office User</cp:lastModifiedBy>
  <dcterms:created xsi:type="dcterms:W3CDTF">2012-12-04T14:21:05Z</dcterms:created>
  <dcterms:modified xsi:type="dcterms:W3CDTF">2021-11-17T12:38:45Z</dcterms:modified>
</cp:coreProperties>
</file>