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rain\Desktop\adrien\"/>
    </mc:Choice>
  </mc:AlternateContent>
  <bookViews>
    <workbookView xWindow="0" yWindow="0" windowWidth="20490" windowHeight="7455" tabRatio="500"/>
  </bookViews>
  <sheets>
    <sheet name="D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9" i="1" l="1"/>
  <c r="K49" i="1"/>
  <c r="L44" i="1"/>
  <c r="K44" i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H5" i="1"/>
  <c r="G5" i="1"/>
  <c r="G6" i="1" l="1"/>
  <c r="G7" i="1" s="1"/>
  <c r="L51" i="1"/>
  <c r="L46" i="1"/>
  <c r="I5" i="1"/>
  <c r="P46" i="1"/>
  <c r="P47" i="1"/>
  <c r="P44" i="1"/>
  <c r="P45" i="1"/>
  <c r="P43" i="1"/>
  <c r="M44" i="1"/>
  <c r="M51" i="1"/>
  <c r="K46" i="1"/>
  <c r="K51" i="1"/>
  <c r="H6" i="1" l="1"/>
  <c r="I6" i="1" s="1"/>
  <c r="M46" i="1"/>
  <c r="M49" i="1"/>
  <c r="G8" i="1"/>
  <c r="H7" i="1" l="1"/>
  <c r="I7" i="1" s="1"/>
  <c r="G9" i="1"/>
  <c r="H8" i="1" l="1"/>
  <c r="I8" i="1" s="1"/>
  <c r="G10" i="1"/>
  <c r="H9" i="1" l="1"/>
  <c r="I9" i="1" s="1"/>
  <c r="G11" i="1"/>
  <c r="H10" i="1" l="1"/>
  <c r="I10" i="1" s="1"/>
  <c r="G12" i="1"/>
  <c r="H11" i="1" l="1"/>
  <c r="I11" i="1" s="1"/>
  <c r="G13" i="1"/>
  <c r="H12" i="1" l="1"/>
  <c r="I12" i="1" s="1"/>
  <c r="G14" i="1"/>
  <c r="H13" i="1" l="1"/>
  <c r="I13" i="1" s="1"/>
  <c r="G15" i="1"/>
  <c r="H14" i="1" l="1"/>
  <c r="I14" i="1" s="1"/>
  <c r="G16" i="1"/>
  <c r="H15" i="1" l="1"/>
  <c r="I15" i="1" s="1"/>
  <c r="G17" i="1"/>
  <c r="H16" i="1" l="1"/>
  <c r="I16" i="1" s="1"/>
  <c r="G18" i="1"/>
  <c r="H17" i="1" l="1"/>
  <c r="I17" i="1" s="1"/>
  <c r="G19" i="1"/>
  <c r="H18" i="1" l="1"/>
  <c r="I18" i="1" s="1"/>
  <c r="G20" i="1"/>
  <c r="H19" i="1" l="1"/>
  <c r="I19" i="1" s="1"/>
  <c r="G21" i="1"/>
  <c r="H20" i="1" l="1"/>
  <c r="I20" i="1" s="1"/>
  <c r="G22" i="1"/>
  <c r="H21" i="1" l="1"/>
  <c r="I21" i="1" s="1"/>
  <c r="G23" i="1"/>
  <c r="H22" i="1" l="1"/>
  <c r="I22" i="1" s="1"/>
  <c r="G24" i="1"/>
  <c r="H23" i="1" l="1"/>
  <c r="I23" i="1" s="1"/>
  <c r="G25" i="1"/>
  <c r="H24" i="1" l="1"/>
  <c r="I24" i="1" s="1"/>
  <c r="G26" i="1"/>
  <c r="H25" i="1" l="1"/>
  <c r="I25" i="1" s="1"/>
  <c r="G27" i="1"/>
  <c r="H26" i="1" l="1"/>
  <c r="I26" i="1" s="1"/>
  <c r="G28" i="1"/>
  <c r="H27" i="1" l="1"/>
  <c r="I27" i="1" s="1"/>
  <c r="G29" i="1"/>
  <c r="H28" i="1" l="1"/>
  <c r="I28" i="1" s="1"/>
  <c r="G30" i="1"/>
  <c r="H29" i="1" l="1"/>
  <c r="I29" i="1" s="1"/>
  <c r="G31" i="1"/>
  <c r="H30" i="1" l="1"/>
  <c r="I30" i="1" s="1"/>
  <c r="G32" i="1"/>
  <c r="H31" i="1" l="1"/>
  <c r="I31" i="1" s="1"/>
  <c r="G33" i="1"/>
  <c r="H32" i="1" l="1"/>
  <c r="I32" i="1" s="1"/>
  <c r="G34" i="1"/>
  <c r="H33" i="1" l="1"/>
  <c r="I33" i="1" s="1"/>
  <c r="G35" i="1"/>
  <c r="H34" i="1" l="1"/>
  <c r="I34" i="1" s="1"/>
  <c r="G36" i="1"/>
  <c r="H35" i="1" l="1"/>
  <c r="I35" i="1" s="1"/>
  <c r="G37" i="1"/>
  <c r="H36" i="1" l="1"/>
  <c r="I36" i="1" s="1"/>
  <c r="G38" i="1"/>
  <c r="H37" i="1" l="1"/>
  <c r="I37" i="1" s="1"/>
  <c r="G39" i="1"/>
  <c r="H38" i="1" l="1"/>
  <c r="I38" i="1" s="1"/>
  <c r="G40" i="1"/>
  <c r="H39" i="1" l="1"/>
  <c r="I39" i="1" s="1"/>
  <c r="G41" i="1"/>
  <c r="H40" i="1" l="1"/>
  <c r="I40" i="1" s="1"/>
  <c r="G42" i="1"/>
  <c r="H41" i="1" l="1"/>
  <c r="I41" i="1" s="1"/>
  <c r="G43" i="1"/>
  <c r="H42" i="1" l="1"/>
  <c r="I42" i="1" s="1"/>
  <c r="G44" i="1"/>
  <c r="H43" i="1" l="1"/>
  <c r="I43" i="1" s="1"/>
  <c r="G45" i="1"/>
  <c r="H44" i="1" l="1"/>
  <c r="I44" i="1" s="1"/>
  <c r="G46" i="1"/>
  <c r="H45" i="1" l="1"/>
  <c r="I45" i="1" s="1"/>
  <c r="G47" i="1"/>
  <c r="H46" i="1" l="1"/>
  <c r="I46" i="1" s="1"/>
  <c r="G48" i="1"/>
  <c r="H47" i="1" l="1"/>
  <c r="I47" i="1" s="1"/>
  <c r="G49" i="1"/>
  <c r="H48" i="1" l="1"/>
  <c r="I48" i="1" s="1"/>
  <c r="G50" i="1"/>
  <c r="H49" i="1" l="1"/>
  <c r="I49" i="1" s="1"/>
  <c r="G51" i="1"/>
  <c r="H50" i="1" l="1"/>
  <c r="I50" i="1" s="1"/>
  <c r="G52" i="1"/>
  <c r="H51" i="1" l="1"/>
  <c r="I51" i="1" s="1"/>
  <c r="G53" i="1"/>
  <c r="H52" i="1" l="1"/>
  <c r="I52" i="1" s="1"/>
  <c r="G54" i="1"/>
  <c r="H53" i="1" l="1"/>
  <c r="I53" i="1" s="1"/>
  <c r="G55" i="1"/>
  <c r="H54" i="1" l="1"/>
  <c r="I54" i="1" s="1"/>
  <c r="G56" i="1"/>
  <c r="H55" i="1" l="1"/>
  <c r="I55" i="1" s="1"/>
  <c r="G57" i="1"/>
  <c r="H56" i="1" l="1"/>
  <c r="I56" i="1" s="1"/>
  <c r="G58" i="1"/>
  <c r="H57" i="1" l="1"/>
  <c r="I57" i="1" s="1"/>
  <c r="G59" i="1"/>
  <c r="H58" i="1" l="1"/>
  <c r="I58" i="1" s="1"/>
  <c r="G60" i="1"/>
  <c r="H59" i="1" l="1"/>
  <c r="I59" i="1" s="1"/>
  <c r="G61" i="1"/>
  <c r="H60" i="1" l="1"/>
  <c r="I60" i="1" s="1"/>
  <c r="G62" i="1"/>
  <c r="H61" i="1" l="1"/>
  <c r="I61" i="1" s="1"/>
  <c r="G63" i="1"/>
  <c r="H62" i="1" l="1"/>
  <c r="I62" i="1" s="1"/>
  <c r="G64" i="1"/>
  <c r="H63" i="1" l="1"/>
  <c r="I63" i="1" s="1"/>
  <c r="H64" i="1" l="1"/>
  <c r="I64" i="1" s="1"/>
  <c r="L53" i="1" s="1"/>
</calcChain>
</file>

<file path=xl/sharedStrings.xml><?xml version="1.0" encoding="utf-8"?>
<sst xmlns="http://schemas.openxmlformats.org/spreadsheetml/2006/main" count="35" uniqueCount="34">
  <si>
    <t>www.clubforex1.fr</t>
  </si>
  <si>
    <t>DATE</t>
  </si>
  <si>
    <t>GAINS</t>
  </si>
  <si>
    <t>PERTES</t>
  </si>
  <si>
    <t>G / P</t>
  </si>
  <si>
    <t xml:space="preserve">GAIN </t>
  </si>
  <si>
    <t>ÉVOLUTION</t>
  </si>
  <si>
    <t xml:space="preserve"> + HAUT  MAXIMUM</t>
  </si>
  <si>
    <t xml:space="preserve"> + BAS MINIMUM</t>
  </si>
  <si>
    <t>DRAWDOWN</t>
  </si>
  <si>
    <t>P&amp;L</t>
  </si>
  <si>
    <t>CUMULÉ</t>
  </si>
  <si>
    <t>CAPITAL</t>
  </si>
  <si>
    <t>MAX</t>
  </si>
  <si>
    <t>2021</t>
  </si>
  <si>
    <t>GAINS €</t>
  </si>
  <si>
    <t>PERTES €</t>
  </si>
  <si>
    <t>BILAN €</t>
  </si>
  <si>
    <t>Lundis</t>
  </si>
  <si>
    <t>Mardis</t>
  </si>
  <si>
    <t>MOY GAINS €</t>
  </si>
  <si>
    <t>MOY PERTES €</t>
  </si>
  <si>
    <t>MOY BILAN €</t>
  </si>
  <si>
    <t>Mercredis</t>
  </si>
  <si>
    <t>Jeudis</t>
  </si>
  <si>
    <t>Vendredis</t>
  </si>
  <si>
    <t>NB GAGNANTS</t>
  </si>
  <si>
    <t>NB PERDANTS</t>
  </si>
  <si>
    <t>%GAIN CAP.</t>
  </si>
  <si>
    <t>% WIN</t>
  </si>
  <si>
    <t>% LOSS</t>
  </si>
  <si>
    <t>PROFIT FACTOR</t>
  </si>
  <si>
    <t>GOLDEN KEY 1/2</t>
  </si>
  <si>
    <t>passage vendre moitier à TP1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</si>
</sst>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&quot;, &quot;mmmm\ dd&quot;, &quot;yyyy"/>
    <numFmt numFmtId="165" formatCode="#,##0.00\ [$€-40C];[Red]\-#,##0.00\ [$€-40C]"/>
    <numFmt numFmtId="166" formatCode="ddd\ d\ mmm\ yy"/>
    <numFmt numFmtId="167" formatCode="#,##0.00&quot; €&quot;"/>
    <numFmt numFmtId="168" formatCode="0.0%"/>
  </numFmts>
  <fonts count="24">
    <font>
      <sz val="11"/>
      <color rgb="FF000000"/>
      <name val="Calibri"/>
      <charset val="134"/>
    </font>
    <font>
      <sz val="11"/>
      <color rgb="FF000000"/>
      <name val="Arial"/>
      <family val="2"/>
      <charset val="1"/>
    </font>
    <font>
      <sz val="11"/>
      <color rgb="FF228B22"/>
      <name val="Arial"/>
      <family val="2"/>
      <charset val="1"/>
    </font>
    <font>
      <sz val="11"/>
      <color rgb="FF008000"/>
      <name val="Arial"/>
      <family val="2"/>
      <charset val="1"/>
    </font>
    <font>
      <b/>
      <sz val="16"/>
      <color rgb="FFFF0000"/>
      <name val="Arial"/>
      <family val="2"/>
      <charset val="1"/>
    </font>
    <font>
      <b/>
      <sz val="13"/>
      <color rgb="FFFF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rgb="FFFAEBD7"/>
      <name val="Arial"/>
      <family val="2"/>
      <charset val="1"/>
    </font>
    <font>
      <sz val="9"/>
      <color rgb="FF228B22"/>
      <name val="Arial"/>
      <family val="2"/>
      <charset val="1"/>
    </font>
    <font>
      <sz val="9"/>
      <color rgb="FF008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006400"/>
      <name val="Arial"/>
      <family val="2"/>
      <charset val="1"/>
    </font>
    <font>
      <b/>
      <sz val="9"/>
      <color rgb="FF006600"/>
      <name val="Arial"/>
      <family val="2"/>
      <charset val="1"/>
    </font>
    <font>
      <b/>
      <sz val="9"/>
      <color rgb="FF0000FF"/>
      <name val="Arial"/>
      <family val="2"/>
      <charset val="1"/>
    </font>
    <font>
      <b/>
      <sz val="9"/>
      <color rgb="FFC9211E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8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6600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8"/>
      <color rgb="FF0000FF"/>
      <name val="Arial"/>
      <family val="2"/>
      <charset val="1"/>
    </font>
    <font>
      <sz val="8"/>
      <color rgb="FF006600"/>
      <name val="Arial"/>
      <family val="2"/>
      <charset val="1"/>
    </font>
    <font>
      <b/>
      <sz val="9"/>
      <color rgb="FFFF000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C4"/>
      </patternFill>
    </fill>
    <fill>
      <patternFill patternType="solid">
        <fgColor rgb="FF00B0F0"/>
        <bgColor rgb="FF1E90FF"/>
      </patternFill>
    </fill>
    <fill>
      <patternFill patternType="solid">
        <fgColor rgb="FFFFEBCD"/>
        <bgColor rgb="FFFAEBD7"/>
      </patternFill>
    </fill>
    <fill>
      <patternFill patternType="solid">
        <fgColor rgb="FFFAEBD7"/>
        <bgColor rgb="FFFFEBCD"/>
      </patternFill>
    </fill>
    <fill>
      <patternFill patternType="solid">
        <fgColor rgb="FFD3FFD3"/>
        <bgColor rgb="FFC6EFCE"/>
      </patternFill>
    </fill>
    <fill>
      <patternFill patternType="solid">
        <fgColor rgb="FFFFD3C5"/>
        <bgColor rgb="FFFFC7CE"/>
      </patternFill>
    </fill>
    <fill>
      <patternFill patternType="solid">
        <fgColor rgb="FFFAFAD2"/>
        <bgColor rgb="FFFFFFC4"/>
      </patternFill>
    </fill>
    <fill>
      <patternFill patternType="solid">
        <fgColor rgb="FFADD8E6"/>
        <bgColor rgb="FFC6EFCE"/>
      </patternFill>
    </fill>
    <fill>
      <patternFill patternType="solid">
        <fgColor rgb="FFDCDCDC"/>
        <bgColor rgb="FFC6EFCE"/>
      </patternFill>
    </fill>
    <fill>
      <patternFill patternType="solid">
        <fgColor rgb="FFFFFFC4"/>
        <bgColor rgb="FFFAFAD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top" wrapText="1"/>
    </xf>
    <xf numFmtId="165" fontId="7" fillId="4" borderId="0" xfId="0" applyNumberFormat="1" applyFont="1" applyFill="1" applyAlignment="1">
      <alignment horizontal="center" vertical="center"/>
    </xf>
    <xf numFmtId="165" fontId="8" fillId="5" borderId="0" xfId="0" applyNumberFormat="1" applyFont="1" applyFill="1" applyAlignment="1">
      <alignment horizontal="center" vertical="center"/>
    </xf>
    <xf numFmtId="165" fontId="9" fillId="5" borderId="0" xfId="0" applyNumberFormat="1" applyFont="1" applyFill="1" applyAlignment="1">
      <alignment horizontal="center" vertical="center"/>
    </xf>
    <xf numFmtId="165" fontId="10" fillId="5" borderId="0" xfId="0" applyNumberFormat="1" applyFont="1" applyFill="1" applyAlignment="1">
      <alignment horizontal="center" vertical="center"/>
    </xf>
    <xf numFmtId="165" fontId="6" fillId="5" borderId="0" xfId="0" applyNumberFormat="1" applyFont="1" applyFill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5" fontId="12" fillId="6" borderId="0" xfId="0" applyNumberFormat="1" applyFont="1" applyFill="1" applyAlignment="1">
      <alignment horizontal="center" vertical="center"/>
    </xf>
    <xf numFmtId="165" fontId="7" fillId="7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165" fontId="11" fillId="8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7" fontId="11" fillId="0" borderId="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/>
    </xf>
    <xf numFmtId="167" fontId="15" fillId="0" borderId="0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5" fontId="17" fillId="0" borderId="0" xfId="0" applyNumberFormat="1" applyFont="1" applyBorder="1" applyAlignment="1">
      <alignment horizontal="right" vertical="center"/>
    </xf>
    <xf numFmtId="1" fontId="18" fillId="9" borderId="8" xfId="0" applyNumberFormat="1" applyFont="1" applyFill="1" applyBorder="1" applyAlignment="1">
      <alignment horizontal="center" vertical="center"/>
    </xf>
    <xf numFmtId="1" fontId="18" fillId="9" borderId="9" xfId="0" applyNumberFormat="1" applyFont="1" applyFill="1" applyBorder="1" applyAlignment="1">
      <alignment horizontal="center" vertical="center"/>
    </xf>
    <xf numFmtId="167" fontId="18" fillId="9" borderId="10" xfId="0" applyNumberFormat="1" applyFont="1" applyFill="1" applyBorder="1" applyAlignment="1">
      <alignment horizontal="center" vertical="center"/>
    </xf>
    <xf numFmtId="1" fontId="18" fillId="10" borderId="8" xfId="0" applyNumberFormat="1" applyFont="1" applyFill="1" applyBorder="1" applyAlignment="1">
      <alignment horizontal="center" vertical="center"/>
    </xf>
    <xf numFmtId="165" fontId="17" fillId="0" borderId="9" xfId="0" applyNumberFormat="1" applyFont="1" applyBorder="1" applyAlignment="1">
      <alignment horizontal="right" vertical="center"/>
    </xf>
    <xf numFmtId="165" fontId="19" fillId="6" borderId="11" xfId="0" applyNumberFormat="1" applyFont="1" applyFill="1" applyBorder="1" applyAlignment="1">
      <alignment horizontal="center" vertical="center"/>
    </xf>
    <xf numFmtId="165" fontId="20" fillId="7" borderId="12" xfId="0" applyNumberFormat="1" applyFont="1" applyFill="1" applyBorder="1" applyAlignment="1">
      <alignment horizontal="center" vertical="center"/>
    </xf>
    <xf numFmtId="167" fontId="19" fillId="11" borderId="13" xfId="0" applyNumberFormat="1" applyFont="1" applyFill="1" applyBorder="1" applyAlignment="1">
      <alignment horizontal="center" vertical="center"/>
    </xf>
    <xf numFmtId="1" fontId="18" fillId="10" borderId="14" xfId="0" applyNumberFormat="1" applyFont="1" applyFill="1" applyBorder="1" applyAlignment="1">
      <alignment horizontal="center" vertical="center"/>
    </xf>
    <xf numFmtId="167" fontId="19" fillId="6" borderId="11" xfId="0" applyNumberFormat="1" applyFont="1" applyFill="1" applyBorder="1" applyAlignment="1">
      <alignment horizontal="center" vertical="center"/>
    </xf>
    <xf numFmtId="167" fontId="20" fillId="7" borderId="12" xfId="0" applyNumberFormat="1" applyFont="1" applyFill="1" applyBorder="1" applyAlignment="1">
      <alignment horizontal="center" vertical="center"/>
    </xf>
    <xf numFmtId="1" fontId="18" fillId="10" borderId="11" xfId="0" applyNumberFormat="1" applyFont="1" applyFill="1" applyBorder="1" applyAlignment="1">
      <alignment horizontal="center" vertical="center"/>
    </xf>
    <xf numFmtId="165" fontId="17" fillId="0" borderId="15" xfId="0" applyNumberFormat="1" applyFont="1" applyBorder="1" applyAlignment="1">
      <alignment horizontal="right" vertical="center"/>
    </xf>
    <xf numFmtId="0" fontId="18" fillId="9" borderId="10" xfId="0" applyFont="1" applyFill="1" applyBorder="1" applyAlignment="1">
      <alignment horizontal="center" vertical="center"/>
    </xf>
    <xf numFmtId="1" fontId="19" fillId="6" borderId="11" xfId="0" applyNumberFormat="1" applyFont="1" applyFill="1" applyBorder="1" applyAlignment="1">
      <alignment horizontal="center" vertical="center"/>
    </xf>
    <xf numFmtId="1" fontId="20" fillId="7" borderId="12" xfId="0" applyNumberFormat="1" applyFont="1" applyFill="1" applyBorder="1" applyAlignment="1">
      <alignment horizontal="center" vertical="center"/>
    </xf>
    <xf numFmtId="168" fontId="21" fillId="11" borderId="13" xfId="0" applyNumberFormat="1" applyFont="1" applyFill="1" applyBorder="1" applyAlignment="1">
      <alignment horizontal="center" vertical="center"/>
    </xf>
    <xf numFmtId="168" fontId="19" fillId="6" borderId="11" xfId="0" applyNumberFormat="1" applyFont="1" applyFill="1" applyBorder="1" applyAlignment="1">
      <alignment horizontal="center" vertical="center"/>
    </xf>
    <xf numFmtId="168" fontId="20" fillId="7" borderId="12" xfId="0" applyNumberFormat="1" applyFont="1" applyFill="1" applyBorder="1" applyAlignment="1">
      <alignment horizontal="center" vertical="center"/>
    </xf>
    <xf numFmtId="4" fontId="21" fillId="11" borderId="13" xfId="0" applyNumberFormat="1" applyFont="1" applyFill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167" fontId="6" fillId="9" borderId="10" xfId="0" applyNumberFormat="1" applyFont="1" applyFill="1" applyBorder="1" applyAlignment="1">
      <alignment horizontal="center" vertical="center"/>
    </xf>
    <xf numFmtId="167" fontId="22" fillId="0" borderId="0" xfId="0" applyNumberFormat="1" applyFont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 vertical="center"/>
    </xf>
    <xf numFmtId="165" fontId="23" fillId="7" borderId="13" xfId="0" applyNumberFormat="1" applyFont="1" applyFill="1" applyBorder="1" applyAlignment="1">
      <alignment horizontal="center" vertical="center"/>
    </xf>
    <xf numFmtId="167" fontId="16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166" fontId="11" fillId="13" borderId="0" xfId="0" applyNumberFormat="1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  <fill>
        <patternFill>
          <bgColor rgb="FFF48784"/>
        </patternFill>
      </fill>
    </dxf>
    <dxf>
      <fill>
        <patternFill>
          <bgColor rgb="FFA9D18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548235"/>
      <rgbColor rgb="FFBF0041"/>
      <rgbColor rgb="FF168253"/>
      <rgbColor rgb="FFBFBFBF"/>
      <rgbColor rgb="FF8B8B8B"/>
      <rgbColor rgb="FF98FB98"/>
      <rgbColor rgb="FF8A2BE2"/>
      <rgbColor rgb="FFFFFFC4"/>
      <rgbColor rgb="FFC6EFCE"/>
      <rgbColor rgb="FF660066"/>
      <rgbColor rgb="FFF48784"/>
      <rgbColor rgb="FF006600"/>
      <rgbColor rgb="FFDCDCDC"/>
      <rgbColor rgb="FF000080"/>
      <rgbColor rgb="FFFF00FF"/>
      <rgbColor rgb="FFFFEBCD"/>
      <rgbColor rgb="FF00FFFF"/>
      <rgbColor rgb="FF800080"/>
      <rgbColor rgb="FF800000"/>
      <rgbColor rgb="FF228B22"/>
      <rgbColor rgb="FF0000FF"/>
      <rgbColor rgb="FF00B0F0"/>
      <rgbColor rgb="FFF2F2F2"/>
      <rgbColor rgb="FFD3FFD3"/>
      <rgbColor rgb="FFFAFAD2"/>
      <rgbColor rgb="FFADD8E6"/>
      <rgbColor rgb="FFFFA07A"/>
      <rgbColor rgb="FFFFC7CE"/>
      <rgbColor rgb="FFFFD3C5"/>
      <rgbColor rgb="FF1E90FF"/>
      <rgbColor rgb="FF00A933"/>
      <rgbColor rgb="FFA9D18E"/>
      <rgbColor rgb="FFFAEBD7"/>
      <rgbColor rgb="FFFF8C00"/>
      <rgbColor rgb="FFFF4000"/>
      <rgbColor rgb="FF666699"/>
      <rgbColor rgb="FFB3B3B3"/>
      <rgbColor rgb="FF004586"/>
      <rgbColor rgb="FF2E8B57"/>
      <rgbColor rgb="FF006100"/>
      <rgbColor rgb="FF006400"/>
      <rgbColor rgb="FFC9211E"/>
      <rgbColor rgb="FFDC143C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3.19291655486987E-2"/>
          <c:y val="2.01176953606131E-2"/>
          <c:w val="0.91360343439763902"/>
          <c:h val="0.94744765293554101"/>
        </c:manualLayout>
      </c:layout>
      <c:pie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  <c:spPr>
              <a:solidFill>
                <a:srgbClr val="98FB98"/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rgbClr val="FFA07A"/>
              </a:solidFill>
              <a:ln>
                <a:noFill/>
              </a:ln>
            </c:spPr>
          </c:dPt>
          <c:dLbls>
            <c:dLbl>
              <c:idx val="0"/>
              <c:layout/>
              <c:numFmt formatCode="[$-40C]0.0%" sourceLinked="0"/>
              <c:spPr/>
              <c:txPr>
                <a:bodyPr/>
                <a:lstStyle/>
                <a:p>
                  <a:pPr>
                    <a:defRPr sz="1400" b="1" strike="noStrike" spc="-1">
                      <a:solidFill>
                        <a:srgbClr val="168253"/>
                      </a:solidFill>
                      <a:latin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numFmt formatCode="[$-40C]0.0%" sourceLinked="0"/>
              <c:spPr/>
              <c:txPr>
                <a:bodyPr/>
                <a:lstStyle/>
                <a:p>
                  <a:pPr>
                    <a:defRPr sz="1400" b="1" strike="noStrike" spc="-1">
                      <a:solidFill>
                        <a:srgbClr val="BF0041"/>
                      </a:solidFill>
                      <a:latin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[$-40C]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'D1'!$K$51:$L$51</c:f>
              <c:numCache>
                <c:formatCode>0.0%</c:formatCode>
                <c:ptCount val="2"/>
                <c:pt idx="0">
                  <c:v>0.8571428571428571</c:v>
                </c:pt>
                <c:pt idx="1">
                  <c:v>0.14285714285714285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8298171589311"/>
          <c:y val="9.3640934634723505E-2"/>
          <c:w val="0.73683946152300595"/>
          <c:h val="0.90068027210884305"/>
        </c:manualLayout>
      </c:layout>
      <c:lineChart>
        <c:grouping val="standard"/>
        <c:varyColors val="0"/>
        <c:ser>
          <c:idx val="0"/>
          <c:order val="0"/>
          <c:spPr>
            <a:ln w="18000">
              <a:solidFill>
                <a:srgbClr val="1E90FF"/>
              </a:solidFill>
              <a:round/>
            </a:ln>
          </c:spPr>
          <c:marker>
            <c:symbol val="square"/>
            <c:size val="2"/>
            <c:spPr>
              <a:solidFill>
                <a:srgbClr val="1E90FF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'D1'!$F$5:$F$67</c:f>
              <c:numCache>
                <c:formatCode>#\ ##0.00\ [$€-40C];[Red]\-#\ ##0.00\ [$€-40C]</c:formatCode>
                <c:ptCount val="63"/>
                <c:pt idx="0">
                  <c:v>10000</c:v>
                </c:pt>
                <c:pt idx="1">
                  <c:v>10000</c:v>
                </c:pt>
                <c:pt idx="2">
                  <c:v>10025</c:v>
                </c:pt>
                <c:pt idx="3">
                  <c:v>10050</c:v>
                </c:pt>
                <c:pt idx="4">
                  <c:v>10050</c:v>
                </c:pt>
                <c:pt idx="5">
                  <c:v>10070</c:v>
                </c:pt>
                <c:pt idx="6">
                  <c:v>10145</c:v>
                </c:pt>
                <c:pt idx="7">
                  <c:v>10170</c:v>
                </c:pt>
                <c:pt idx="8">
                  <c:v>10220</c:v>
                </c:pt>
                <c:pt idx="9">
                  <c:v>10245</c:v>
                </c:pt>
                <c:pt idx="10">
                  <c:v>10295</c:v>
                </c:pt>
                <c:pt idx="11">
                  <c:v>10345</c:v>
                </c:pt>
                <c:pt idx="12">
                  <c:v>10395</c:v>
                </c:pt>
                <c:pt idx="13">
                  <c:v>10445</c:v>
                </c:pt>
                <c:pt idx="14">
                  <c:v>10495</c:v>
                </c:pt>
                <c:pt idx="15">
                  <c:v>10578</c:v>
                </c:pt>
                <c:pt idx="16">
                  <c:v>10693</c:v>
                </c:pt>
                <c:pt idx="17">
                  <c:v>10668</c:v>
                </c:pt>
                <c:pt idx="18">
                  <c:v>10645</c:v>
                </c:pt>
                <c:pt idx="19">
                  <c:v>10745</c:v>
                </c:pt>
                <c:pt idx="20">
                  <c:v>10699</c:v>
                </c:pt>
                <c:pt idx="21">
                  <c:v>10751</c:v>
                </c:pt>
                <c:pt idx="22">
                  <c:v>10886</c:v>
                </c:pt>
                <c:pt idx="23">
                  <c:v>10886</c:v>
                </c:pt>
                <c:pt idx="24">
                  <c:v>10886</c:v>
                </c:pt>
                <c:pt idx="25">
                  <c:v>10886</c:v>
                </c:pt>
                <c:pt idx="26">
                  <c:v>10886</c:v>
                </c:pt>
                <c:pt idx="27">
                  <c:v>10886</c:v>
                </c:pt>
                <c:pt idx="28">
                  <c:v>10886</c:v>
                </c:pt>
                <c:pt idx="29">
                  <c:v>10886</c:v>
                </c:pt>
                <c:pt idx="30">
                  <c:v>10886</c:v>
                </c:pt>
                <c:pt idx="31">
                  <c:v>10886</c:v>
                </c:pt>
                <c:pt idx="32">
                  <c:v>10886</c:v>
                </c:pt>
                <c:pt idx="33">
                  <c:v>10886</c:v>
                </c:pt>
                <c:pt idx="34">
                  <c:v>10886</c:v>
                </c:pt>
                <c:pt idx="35">
                  <c:v>10886</c:v>
                </c:pt>
                <c:pt idx="36">
                  <c:v>10886</c:v>
                </c:pt>
                <c:pt idx="37">
                  <c:v>10886</c:v>
                </c:pt>
                <c:pt idx="38">
                  <c:v>10886</c:v>
                </c:pt>
                <c:pt idx="39">
                  <c:v>10886</c:v>
                </c:pt>
                <c:pt idx="40">
                  <c:v>10886</c:v>
                </c:pt>
                <c:pt idx="41">
                  <c:v>10886</c:v>
                </c:pt>
                <c:pt idx="42">
                  <c:v>10886</c:v>
                </c:pt>
                <c:pt idx="43">
                  <c:v>10886</c:v>
                </c:pt>
                <c:pt idx="44">
                  <c:v>10886</c:v>
                </c:pt>
                <c:pt idx="45">
                  <c:v>10886</c:v>
                </c:pt>
                <c:pt idx="46">
                  <c:v>10886</c:v>
                </c:pt>
                <c:pt idx="47">
                  <c:v>10886</c:v>
                </c:pt>
                <c:pt idx="48">
                  <c:v>10886</c:v>
                </c:pt>
                <c:pt idx="49">
                  <c:v>10886</c:v>
                </c:pt>
                <c:pt idx="50">
                  <c:v>10886</c:v>
                </c:pt>
                <c:pt idx="51">
                  <c:v>10886</c:v>
                </c:pt>
                <c:pt idx="52">
                  <c:v>10886</c:v>
                </c:pt>
                <c:pt idx="53">
                  <c:v>10886</c:v>
                </c:pt>
                <c:pt idx="54">
                  <c:v>10886</c:v>
                </c:pt>
                <c:pt idx="55">
                  <c:v>10886</c:v>
                </c:pt>
                <c:pt idx="56">
                  <c:v>10886</c:v>
                </c:pt>
                <c:pt idx="57">
                  <c:v>10886</c:v>
                </c:pt>
                <c:pt idx="58">
                  <c:v>10886</c:v>
                </c:pt>
                <c:pt idx="59">
                  <c:v>10886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76262784"/>
        <c:axId val="176263176"/>
      </c:lineChart>
      <c:catAx>
        <c:axId val="1762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176263176"/>
        <c:crosses val="autoZero"/>
        <c:auto val="1"/>
        <c:lblAlgn val="ctr"/>
        <c:lblOffset val="100"/>
        <c:noMultiLvlLbl val="0"/>
      </c:catAx>
      <c:valAx>
        <c:axId val="176263176"/>
        <c:scaling>
          <c:orientation val="minMax"/>
          <c:min val="9000"/>
        </c:scaling>
        <c:delete val="0"/>
        <c:axPos val="l"/>
        <c:majorGridlines>
          <c:spPr>
            <a:ln w="6480">
              <a:solidFill>
                <a:srgbClr val="B3B3B3"/>
              </a:solidFill>
              <a:round/>
            </a:ln>
          </c:spPr>
        </c:majorGridlines>
        <c:numFmt formatCode="#,##0.00\ [$€-40C];[Red]\-#,##0.00\ [$€-40C]" sourceLinked="0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176262784"/>
        <c:crossesAt val="1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gap"/>
    <c:showDLblsOverMax val="1"/>
  </c:chart>
  <c:spPr>
    <a:noFill/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778744517149599"/>
          <c:y val="0.133236173966403"/>
          <c:w val="0.77220104983102"/>
          <c:h val="0.81575515839533597"/>
        </c:manualLayout>
      </c:layout>
      <c:doughnut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  <c:spPr>
              <a:solidFill>
                <a:srgbClr val="D3FFD3"/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rgbClr val="FFD3C5"/>
              </a:solidFill>
              <a:ln>
                <a:noFill/>
              </a:ln>
            </c:spPr>
          </c:dPt>
          <c:dLbls>
            <c:dLbl>
              <c:idx val="0"/>
              <c:layout/>
              <c:numFmt formatCode="#,##0.00\ [$€-40C];[Red]\-#,##0.00\ [$€-40C]" sourceLinked="0"/>
              <c:spPr/>
              <c:txPr>
                <a:bodyPr/>
                <a:lstStyle/>
                <a:p>
                  <a:pPr>
                    <a:defRPr sz="1400" b="1" strike="noStrike" spc="-1">
                      <a:solidFill>
                        <a:srgbClr val="00A933"/>
                      </a:solidFill>
                      <a:latin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numFmt formatCode="#,##0.00\ [$€-40C];[Red]\-#,##0.00\ [$€-40C]" sourceLinked="0"/>
              <c:spPr/>
              <c:txPr>
                <a:bodyPr/>
                <a:lstStyle/>
                <a:p>
                  <a:pPr>
                    <a:defRPr sz="1400" b="1" strike="noStrike" spc="-1">
                      <a:solidFill>
                        <a:srgbClr val="FF4000"/>
                      </a:solidFill>
                      <a:latin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strike="noStrike" spc="-1">
                    <a:solidFill>
                      <a:srgbClr val="FF4000"/>
                    </a:solidFill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'D1'!$K$44:$L$44</c:f>
              <c:numCache>
                <c:formatCode>#\ ##0.00\ [$€-40C];[Red]\-#\ ##0.00\ [$€-40C]</c:formatCode>
                <c:ptCount val="2"/>
                <c:pt idx="0">
                  <c:v>980</c:v>
                </c:pt>
                <c:pt idx="1">
                  <c:v>-94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solidFill>
            <a:srgbClr val="B3B3B3"/>
          </a:solidFill>
        </a:ln>
      </c:spPr>
    </c:plotArea>
    <c:plotVisOnly val="1"/>
    <c:dispBlanksAs val="zero"/>
    <c:showDLblsOverMax val="1"/>
  </c:chart>
  <c:spPr>
    <a:noFill/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40404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404040"/>
                </a:solidFill>
                <a:latin typeface="Calibri"/>
              </a:rPr>
              <a:t>JOUR SEMAINE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'D1'!$O$43:$O$43</c:f>
              <c:strCache>
                <c:ptCount val="1"/>
                <c:pt idx="0">
                  <c:v>Lundis</c:v>
                </c:pt>
              </c:strCache>
            </c:strRef>
          </c:tx>
          <c:spPr>
            <a:solidFill>
              <a:srgbClr val="1E90FF">
                <a:alpha val="85000"/>
              </a:srgbClr>
            </a:solidFill>
            <a:ln w="9360">
              <a:solidFill>
                <a:srgbClr val="FFFFFF">
                  <a:alpha val="50000"/>
                </a:srgbClr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'D1'!$P$43:$P$43</c:f>
              <c:numCache>
                <c:formatCode>#\ ##0.00\ [$€-40C];[Red]\-#\ ##0.00\ [$€-40C]</c:formatCode>
                <c:ptCount val="1"/>
                <c:pt idx="0">
                  <c:v>208</c:v>
                </c:pt>
              </c:numCache>
            </c:numRef>
          </c:val>
        </c:ser>
        <c:ser>
          <c:idx val="1"/>
          <c:order val="1"/>
          <c:tx>
            <c:strRef>
              <c:f>'D1'!$O$44:$O$44</c:f>
              <c:strCache>
                <c:ptCount val="1"/>
                <c:pt idx="0">
                  <c:v>Mardis</c:v>
                </c:pt>
              </c:strCache>
            </c:strRef>
          </c:tx>
          <c:spPr>
            <a:solidFill>
              <a:srgbClr val="2E8B57">
                <a:alpha val="85000"/>
              </a:srgbClr>
            </a:solidFill>
            <a:ln w="9360">
              <a:solidFill>
                <a:srgbClr val="FFFFFF">
                  <a:alpha val="50000"/>
                </a:srgbClr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'D1'!$P$44:$P$44</c:f>
              <c:numCache>
                <c:formatCode>#\ ##0.00\ [$€-40C];[Red]\-#\ ##0.00\ [$€-40C]</c:formatCode>
                <c:ptCount val="1"/>
                <c:pt idx="0">
                  <c:v>125</c:v>
                </c:pt>
              </c:numCache>
            </c:numRef>
          </c:val>
        </c:ser>
        <c:ser>
          <c:idx val="2"/>
          <c:order val="2"/>
          <c:tx>
            <c:strRef>
              <c:f>'D1'!$O$45:$O$45</c:f>
              <c:strCache>
                <c:ptCount val="1"/>
                <c:pt idx="0">
                  <c:v>Mercredis</c:v>
                </c:pt>
              </c:strCache>
            </c:strRef>
          </c:tx>
          <c:spPr>
            <a:solidFill>
              <a:srgbClr val="FF8C00">
                <a:alpha val="85000"/>
              </a:srgbClr>
            </a:solidFill>
            <a:ln w="9360">
              <a:solidFill>
                <a:srgbClr val="FFFFFF">
                  <a:alpha val="50000"/>
                </a:srgbClr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'D1'!$P$45:$P$45</c:f>
              <c:numCache>
                <c:formatCode>#\ ##0.00\ [$€-40C];[Red]\-#\ ##0.00\ [$€-40C]</c:formatCode>
                <c:ptCount val="1"/>
                <c:pt idx="0">
                  <c:v>219</c:v>
                </c:pt>
              </c:numCache>
            </c:numRef>
          </c:val>
        </c:ser>
        <c:ser>
          <c:idx val="3"/>
          <c:order val="3"/>
          <c:tx>
            <c:strRef>
              <c:f>'D1'!$O$46:$O$46</c:f>
              <c:strCache>
                <c:ptCount val="1"/>
                <c:pt idx="0">
                  <c:v>Jeudis</c:v>
                </c:pt>
              </c:strCache>
            </c:strRef>
          </c:tx>
          <c:spPr>
            <a:solidFill>
              <a:srgbClr val="DC143C">
                <a:alpha val="85000"/>
              </a:srgbClr>
            </a:solidFill>
            <a:ln w="9360">
              <a:solidFill>
                <a:srgbClr val="FFFFFF">
                  <a:alpha val="50000"/>
                </a:srgbClr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'D1'!$P$46:$P$46</c:f>
              <c:numCache>
                <c:formatCode>#\ ##0.00\ [$€-40C];[Red]\-#\ ##0.00\ [$€-40C]</c:formatCode>
                <c:ptCount val="1"/>
                <c:pt idx="0">
                  <c:v>127</c:v>
                </c:pt>
              </c:numCache>
            </c:numRef>
          </c:val>
        </c:ser>
        <c:ser>
          <c:idx val="4"/>
          <c:order val="4"/>
          <c:tx>
            <c:strRef>
              <c:f>'D1'!$O$47:$O$47</c:f>
              <c:strCache>
                <c:ptCount val="1"/>
                <c:pt idx="0">
                  <c:v>Vendredis</c:v>
                </c:pt>
              </c:strCache>
            </c:strRef>
          </c:tx>
          <c:spPr>
            <a:solidFill>
              <a:srgbClr val="8A2BE2">
                <a:alpha val="85000"/>
              </a:srgbClr>
            </a:solidFill>
            <a:ln w="9360">
              <a:solidFill>
                <a:srgbClr val="FFFFFF">
                  <a:alpha val="50000"/>
                </a:srgbClr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'D1'!$P$47:$P$47</c:f>
              <c:numCache>
                <c:formatCode>#\ ##0.00\ [$€-40C];[Red]\-#\ ##0.00\ [$€-40C]</c:formatCode>
                <c:ptCount val="1"/>
                <c:pt idx="0">
                  <c:v>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76264352"/>
        <c:axId val="176264744"/>
      </c:barChart>
      <c:catAx>
        <c:axId val="17626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9080">
            <a:solidFill>
              <a:srgbClr val="404040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404040"/>
                </a:solidFill>
                <a:latin typeface="Calibri"/>
              </a:defRPr>
            </a:pPr>
            <a:endParaRPr lang="fr-FR"/>
          </a:p>
        </c:txPr>
        <c:crossAx val="176264744"/>
        <c:crosses val="autoZero"/>
        <c:auto val="1"/>
        <c:lblAlgn val="ctr"/>
        <c:lblOffset val="100"/>
        <c:noMultiLvlLbl val="0"/>
      </c:catAx>
      <c:valAx>
        <c:axId val="176264744"/>
        <c:scaling>
          <c:orientation val="minMax"/>
        </c:scaling>
        <c:delete val="1"/>
        <c:axPos val="l"/>
        <c:majorGridlines>
          <c:spPr>
            <a:ln w="9360">
              <a:solidFill>
                <a:srgbClr val="BFBFBF">
                  <a:alpha val="36000"/>
                </a:srgbClr>
              </a:solidFill>
              <a:round/>
            </a:ln>
          </c:spPr>
        </c:majorGridlines>
        <c:numFmt formatCode="#\ ##0.00\ [$€-40C];[Red]\-#\ ##0.00\ [$€-40C]" sourceLinked="0"/>
        <c:majorTickMark val="none"/>
        <c:minorTickMark val="none"/>
        <c:tickLblPos val="nextTo"/>
        <c:crossAx val="176264352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  <c:spPr>
        <a:solidFill>
          <a:srgbClr val="F2F2F2">
            <a:alpha val="39000"/>
          </a:srgbClr>
        </a:solidFill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40404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gradFill>
      <a:gsLst>
        <a:gs pos="0">
          <a:srgbClr val="FFFFFF"/>
        </a:gs>
        <a:gs pos="100000">
          <a:srgbClr val="BFBFBF"/>
        </a:gs>
      </a:gsLst>
      <a:path path="circle">
        <a:fillToRect l="50000" t="10000" r="50000" b="90000"/>
      </a:path>
    </a:gradFill>
    <a:ln w="9360">
      <a:solidFill>
        <a:srgbClr val="BFBFBF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745920</xdr:colOff>
      <xdr:row>11</xdr:row>
      <xdr:rowOff>83520</xdr:rowOff>
    </xdr:from>
    <xdr:to>
      <xdr:col>20</xdr:col>
      <xdr:colOff>758160</xdr:colOff>
      <xdr:row>27</xdr:row>
      <xdr:rowOff>33120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218301</xdr:colOff>
      <xdr:row>4</xdr:row>
      <xdr:rowOff>127435</xdr:rowOff>
    </xdr:from>
    <xdr:to>
      <xdr:col>17</xdr:col>
      <xdr:colOff>339261</xdr:colOff>
      <xdr:row>41</xdr:row>
      <xdr:rowOff>725</xdr:rowOff>
    </xdr:to>
    <xdr:graphicFrame macro="">
      <xdr:nvGraphicFramePr>
        <xdr:cNvPr id="3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837360</xdr:colOff>
      <xdr:row>5</xdr:row>
      <xdr:rowOff>42120</xdr:rowOff>
    </xdr:from>
    <xdr:to>
      <xdr:col>21</xdr:col>
      <xdr:colOff>854280</xdr:colOff>
      <xdr:row>33</xdr:row>
      <xdr:rowOff>25200</xdr:rowOff>
    </xdr:to>
    <xdr:graphicFrame macro="">
      <xdr:nvGraphicFramePr>
        <xdr:cNvPr id="4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150120</xdr:colOff>
      <xdr:row>34</xdr:row>
      <xdr:rowOff>132120</xdr:rowOff>
    </xdr:from>
    <xdr:to>
      <xdr:col>22</xdr:col>
      <xdr:colOff>350640</xdr:colOff>
      <xdr:row>51</xdr:row>
      <xdr:rowOff>55440</xdr:rowOff>
    </xdr:to>
    <xdr:graphicFrame macro="">
      <xdr:nvGraphicFramePr>
        <xdr:cNvPr id="5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lubforex1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208"/>
  <sheetViews>
    <sheetView showGridLines="0" tabSelected="1" zoomScale="60" zoomScaleNormal="60" workbookViewId="0">
      <pane ySplit="4" topLeftCell="A5" activePane="bottomLeft" state="frozen"/>
      <selection pane="bottomLeft" activeCell="Y27" sqref="Y27"/>
    </sheetView>
  </sheetViews>
  <sheetFormatPr baseColWidth="10" defaultColWidth="13.5703125" defaultRowHeight="15"/>
  <cols>
    <col min="1" max="1" width="17.7109375" style="1" customWidth="1"/>
    <col min="2" max="3" width="11.7109375" style="2" customWidth="1"/>
    <col min="4" max="4" width="9.85546875" style="3" customWidth="1"/>
    <col min="5" max="5" width="9.85546875" style="4" customWidth="1"/>
    <col min="6" max="9" width="11.7109375" style="2" customWidth="1"/>
    <col min="10" max="10" width="13.42578125" style="2" customWidth="1"/>
    <col min="11" max="11" width="13.42578125" style="5" customWidth="1"/>
    <col min="12" max="16" width="13.42578125" style="2" customWidth="1"/>
    <col min="17" max="17" width="5.85546875" style="2" customWidth="1"/>
    <col min="18" max="18" width="10.7109375" style="2" customWidth="1"/>
    <col min="19" max="1021" width="13.5703125" style="2"/>
    <col min="1022" max="1024" width="11.5703125" customWidth="1"/>
  </cols>
  <sheetData>
    <row r="1" spans="1:24" ht="18" customHeight="1">
      <c r="A1" s="6"/>
      <c r="B1" s="65" t="s">
        <v>32</v>
      </c>
      <c r="C1" s="65"/>
      <c r="D1" s="65"/>
      <c r="E1" s="65"/>
      <c r="F1" s="7"/>
      <c r="G1" s="8" t="s">
        <v>0</v>
      </c>
      <c r="H1" s="7"/>
      <c r="I1" s="7"/>
      <c r="K1" s="2"/>
    </row>
    <row r="3" spans="1:24" ht="13.5" customHeight="1">
      <c r="A3" s="67" t="s">
        <v>1</v>
      </c>
      <c r="B3" s="68" t="s">
        <v>2</v>
      </c>
      <c r="C3" s="68" t="s">
        <v>3</v>
      </c>
      <c r="D3" s="68" t="s">
        <v>4</v>
      </c>
      <c r="E3" s="9" t="s">
        <v>5</v>
      </c>
      <c r="F3" s="9" t="s">
        <v>6</v>
      </c>
      <c r="G3" s="66" t="s">
        <v>7</v>
      </c>
      <c r="H3" s="66" t="s">
        <v>8</v>
      </c>
      <c r="I3" s="10" t="s">
        <v>9</v>
      </c>
    </row>
    <row r="4" spans="1:24" ht="13.5" customHeight="1">
      <c r="A4" s="67"/>
      <c r="B4" s="68"/>
      <c r="C4" s="68"/>
      <c r="D4" s="68" t="s">
        <v>10</v>
      </c>
      <c r="E4" s="11" t="s">
        <v>11</v>
      </c>
      <c r="F4" s="11" t="s">
        <v>12</v>
      </c>
      <c r="G4" s="66"/>
      <c r="H4" s="66"/>
      <c r="I4" s="12" t="s">
        <v>13</v>
      </c>
    </row>
    <row r="5" spans="1:24" ht="13.5" customHeight="1">
      <c r="A5" s="13" t="s">
        <v>14</v>
      </c>
      <c r="B5" s="14"/>
      <c r="C5" s="15"/>
      <c r="D5" s="16"/>
      <c r="E5" s="17"/>
      <c r="F5" s="18">
        <v>10000</v>
      </c>
      <c r="G5" s="18">
        <f>F5</f>
        <v>10000</v>
      </c>
      <c r="H5" s="18">
        <f>+F5</f>
        <v>10000</v>
      </c>
      <c r="I5" s="18">
        <f>+G5-H5</f>
        <v>0</v>
      </c>
    </row>
    <row r="6" spans="1:24" ht="13.5" customHeight="1">
      <c r="A6" s="19">
        <v>44403</v>
      </c>
      <c r="B6" s="20"/>
      <c r="C6" s="21"/>
      <c r="D6" s="22">
        <v>0</v>
      </c>
      <c r="E6" s="23">
        <f>+B6+C6</f>
        <v>0</v>
      </c>
      <c r="F6" s="24">
        <f t="shared" ref="F6:F37" si="0">F5+C6+B6</f>
        <v>10000</v>
      </c>
      <c r="G6" s="25">
        <f t="shared" ref="G6:G37" si="1">MAX(G5,F6)</f>
        <v>10000</v>
      </c>
      <c r="H6" s="25">
        <f t="shared" ref="H6:H37" si="2">IF(G6&gt;G5,G6,MIN(H5,F6))</f>
        <v>10000</v>
      </c>
      <c r="I6" s="25">
        <f t="shared" ref="I6:I37" si="3">+H6-G6</f>
        <v>0</v>
      </c>
    </row>
    <row r="7" spans="1:24" ht="13.5" customHeight="1">
      <c r="A7" s="19">
        <v>44404</v>
      </c>
      <c r="B7" s="20">
        <v>25</v>
      </c>
      <c r="C7" s="21"/>
      <c r="D7" s="22">
        <v>25</v>
      </c>
      <c r="E7" s="23">
        <f t="shared" ref="E7:E38" si="4">E6+C7+B7</f>
        <v>25</v>
      </c>
      <c r="F7" s="24">
        <f t="shared" si="0"/>
        <v>10025</v>
      </c>
      <c r="G7" s="25">
        <f t="shared" si="1"/>
        <v>10025</v>
      </c>
      <c r="H7" s="25">
        <f t="shared" si="2"/>
        <v>10025</v>
      </c>
      <c r="I7" s="25">
        <f t="shared" si="3"/>
        <v>0</v>
      </c>
    </row>
    <row r="8" spans="1:24" ht="13.5" customHeight="1">
      <c r="A8" s="19">
        <v>44405</v>
      </c>
      <c r="B8" s="20">
        <v>25</v>
      </c>
      <c r="C8" s="21"/>
      <c r="D8" s="22">
        <v>25</v>
      </c>
      <c r="E8" s="23">
        <f t="shared" si="4"/>
        <v>50</v>
      </c>
      <c r="F8" s="24">
        <f t="shared" si="0"/>
        <v>10050</v>
      </c>
      <c r="G8" s="25">
        <f t="shared" si="1"/>
        <v>10050</v>
      </c>
      <c r="H8" s="25">
        <f t="shared" si="2"/>
        <v>10050</v>
      </c>
      <c r="I8" s="25">
        <f t="shared" si="3"/>
        <v>0</v>
      </c>
    </row>
    <row r="9" spans="1:24" ht="12.95" customHeight="1">
      <c r="A9" s="19">
        <v>44406</v>
      </c>
      <c r="B9" s="20">
        <v>0</v>
      </c>
      <c r="C9" s="21"/>
      <c r="D9" s="22">
        <v>0</v>
      </c>
      <c r="E9" s="23">
        <f t="shared" si="4"/>
        <v>50</v>
      </c>
      <c r="F9" s="24">
        <f t="shared" si="0"/>
        <v>10050</v>
      </c>
      <c r="G9" s="25">
        <f t="shared" si="1"/>
        <v>10050</v>
      </c>
      <c r="H9" s="25">
        <f t="shared" si="2"/>
        <v>10050</v>
      </c>
      <c r="I9" s="25">
        <f t="shared" si="3"/>
        <v>0</v>
      </c>
    </row>
    <row r="10" spans="1:24" ht="13.5" customHeight="1">
      <c r="A10" s="19">
        <v>44407</v>
      </c>
      <c r="B10" s="20">
        <v>20</v>
      </c>
      <c r="C10" s="21"/>
      <c r="D10" s="22">
        <v>20</v>
      </c>
      <c r="E10" s="23">
        <f t="shared" si="4"/>
        <v>70</v>
      </c>
      <c r="F10" s="24">
        <f t="shared" si="0"/>
        <v>10070</v>
      </c>
      <c r="G10" s="25">
        <f t="shared" si="1"/>
        <v>10070</v>
      </c>
      <c r="H10" s="25">
        <f t="shared" si="2"/>
        <v>10070</v>
      </c>
      <c r="I10" s="25">
        <f t="shared" si="3"/>
        <v>0</v>
      </c>
      <c r="X10" s="62"/>
    </row>
    <row r="11" spans="1:24" ht="13.5" customHeight="1">
      <c r="A11" s="19">
        <v>44410</v>
      </c>
      <c r="B11" s="20">
        <v>75</v>
      </c>
      <c r="C11" s="21"/>
      <c r="D11" s="22">
        <v>75</v>
      </c>
      <c r="E11" s="23">
        <f t="shared" si="4"/>
        <v>145</v>
      </c>
      <c r="F11" s="24">
        <f t="shared" si="0"/>
        <v>10145</v>
      </c>
      <c r="G11" s="25">
        <f t="shared" si="1"/>
        <v>10145</v>
      </c>
      <c r="H11" s="25">
        <f t="shared" si="2"/>
        <v>10145</v>
      </c>
      <c r="I11" s="25">
        <f t="shared" si="3"/>
        <v>0</v>
      </c>
      <c r="K11" s="2"/>
    </row>
    <row r="12" spans="1:24" ht="13.5" customHeight="1">
      <c r="A12" s="19">
        <v>44412</v>
      </c>
      <c r="B12" s="20">
        <v>25</v>
      </c>
      <c r="C12" s="21"/>
      <c r="D12" s="22">
        <v>25</v>
      </c>
      <c r="E12" s="23">
        <f t="shared" si="4"/>
        <v>170</v>
      </c>
      <c r="F12" s="24">
        <f t="shared" si="0"/>
        <v>10170</v>
      </c>
      <c r="G12" s="25">
        <f t="shared" si="1"/>
        <v>10170</v>
      </c>
      <c r="H12" s="25">
        <f t="shared" si="2"/>
        <v>10170</v>
      </c>
      <c r="I12" s="25">
        <f t="shared" si="3"/>
        <v>0</v>
      </c>
      <c r="K12" s="2"/>
    </row>
    <row r="13" spans="1:24" ht="12.95" customHeight="1">
      <c r="A13" s="19">
        <v>44413</v>
      </c>
      <c r="B13" s="20">
        <v>50</v>
      </c>
      <c r="C13" s="21"/>
      <c r="D13" s="22">
        <v>50</v>
      </c>
      <c r="E13" s="23">
        <f t="shared" si="4"/>
        <v>220</v>
      </c>
      <c r="F13" s="24">
        <f t="shared" si="0"/>
        <v>10220</v>
      </c>
      <c r="G13" s="25">
        <f t="shared" si="1"/>
        <v>10220</v>
      </c>
      <c r="H13" s="25">
        <f t="shared" si="2"/>
        <v>10220</v>
      </c>
      <c r="I13" s="25">
        <f t="shared" si="3"/>
        <v>0</v>
      </c>
      <c r="K13" s="2"/>
    </row>
    <row r="14" spans="1:24" ht="12.95" customHeight="1">
      <c r="A14" s="19">
        <v>44414</v>
      </c>
      <c r="B14" s="20">
        <v>25</v>
      </c>
      <c r="C14" s="21"/>
      <c r="D14" s="22">
        <v>25</v>
      </c>
      <c r="E14" s="23">
        <f t="shared" si="4"/>
        <v>245</v>
      </c>
      <c r="F14" s="24">
        <f t="shared" si="0"/>
        <v>10245</v>
      </c>
      <c r="G14" s="25">
        <f t="shared" si="1"/>
        <v>10245</v>
      </c>
      <c r="H14" s="25">
        <f t="shared" si="2"/>
        <v>10245</v>
      </c>
      <c r="I14" s="25">
        <f t="shared" si="3"/>
        <v>0</v>
      </c>
      <c r="K14" s="2"/>
    </row>
    <row r="15" spans="1:24" ht="12.95" customHeight="1">
      <c r="A15" s="19">
        <v>44419</v>
      </c>
      <c r="B15" s="20">
        <v>50</v>
      </c>
      <c r="C15" s="21"/>
      <c r="D15" s="22">
        <v>50</v>
      </c>
      <c r="E15" s="23">
        <f t="shared" si="4"/>
        <v>295</v>
      </c>
      <c r="F15" s="24">
        <f t="shared" si="0"/>
        <v>10295</v>
      </c>
      <c r="G15" s="25">
        <f t="shared" si="1"/>
        <v>10295</v>
      </c>
      <c r="H15" s="25">
        <f t="shared" si="2"/>
        <v>10295</v>
      </c>
      <c r="I15" s="25">
        <f t="shared" si="3"/>
        <v>0</v>
      </c>
      <c r="K15" s="2"/>
    </row>
    <row r="16" spans="1:24" ht="13.5" customHeight="1">
      <c r="A16" s="19">
        <v>44421</v>
      </c>
      <c r="B16" s="20">
        <v>50</v>
      </c>
      <c r="C16" s="21"/>
      <c r="D16" s="22">
        <v>50</v>
      </c>
      <c r="E16" s="23">
        <f t="shared" si="4"/>
        <v>345</v>
      </c>
      <c r="F16" s="24">
        <f t="shared" si="0"/>
        <v>10345</v>
      </c>
      <c r="G16" s="25">
        <f t="shared" si="1"/>
        <v>10345</v>
      </c>
      <c r="H16" s="25">
        <f t="shared" si="2"/>
        <v>10345</v>
      </c>
      <c r="I16" s="25">
        <f t="shared" si="3"/>
        <v>0</v>
      </c>
    </row>
    <row r="17" spans="1:25" ht="12.95" customHeight="1">
      <c r="A17" s="19">
        <v>44424</v>
      </c>
      <c r="B17" s="20">
        <v>50</v>
      </c>
      <c r="C17" s="21"/>
      <c r="D17" s="22">
        <v>50</v>
      </c>
      <c r="E17" s="23">
        <f t="shared" si="4"/>
        <v>395</v>
      </c>
      <c r="F17" s="24">
        <f t="shared" si="0"/>
        <v>10395</v>
      </c>
      <c r="G17" s="25">
        <f t="shared" si="1"/>
        <v>10395</v>
      </c>
      <c r="H17" s="25">
        <f t="shared" si="2"/>
        <v>10395</v>
      </c>
      <c r="I17" s="25">
        <f t="shared" si="3"/>
        <v>0</v>
      </c>
    </row>
    <row r="18" spans="1:25" ht="13.5" customHeight="1">
      <c r="A18" s="19">
        <v>44426</v>
      </c>
      <c r="B18" s="20">
        <v>50</v>
      </c>
      <c r="C18" s="21"/>
      <c r="D18" s="22">
        <v>50</v>
      </c>
      <c r="E18" s="23">
        <f t="shared" si="4"/>
        <v>445</v>
      </c>
      <c r="F18" s="24">
        <f t="shared" si="0"/>
        <v>10445</v>
      </c>
      <c r="G18" s="25">
        <f t="shared" si="1"/>
        <v>10445</v>
      </c>
      <c r="H18" s="25">
        <f t="shared" si="2"/>
        <v>10445</v>
      </c>
      <c r="I18" s="25">
        <f t="shared" si="3"/>
        <v>0</v>
      </c>
    </row>
    <row r="19" spans="1:25" ht="12.95" customHeight="1">
      <c r="A19" s="19">
        <v>44427</v>
      </c>
      <c r="B19" s="20">
        <v>50</v>
      </c>
      <c r="C19" s="21"/>
      <c r="D19" s="22">
        <v>50</v>
      </c>
      <c r="E19" s="23">
        <f t="shared" si="4"/>
        <v>495</v>
      </c>
      <c r="F19" s="24">
        <f t="shared" si="0"/>
        <v>10495</v>
      </c>
      <c r="G19" s="25">
        <f t="shared" si="1"/>
        <v>10495</v>
      </c>
      <c r="H19" s="25">
        <f t="shared" si="2"/>
        <v>10495</v>
      </c>
      <c r="I19" s="25">
        <f t="shared" si="3"/>
        <v>0</v>
      </c>
    </row>
    <row r="20" spans="1:25" ht="13.5" customHeight="1">
      <c r="A20" s="19">
        <v>44431</v>
      </c>
      <c r="B20" s="20">
        <v>83</v>
      </c>
      <c r="C20" s="21"/>
      <c r="D20" s="22">
        <v>83</v>
      </c>
      <c r="E20" s="23">
        <f t="shared" si="4"/>
        <v>578</v>
      </c>
      <c r="F20" s="24">
        <f t="shared" si="0"/>
        <v>10578</v>
      </c>
      <c r="G20" s="25">
        <f t="shared" si="1"/>
        <v>10578</v>
      </c>
      <c r="H20" s="25">
        <f t="shared" si="2"/>
        <v>10578</v>
      </c>
      <c r="I20" s="25">
        <f t="shared" si="3"/>
        <v>0</v>
      </c>
    </row>
    <row r="21" spans="1:25" ht="13.5" customHeight="1">
      <c r="A21" s="19">
        <v>44433</v>
      </c>
      <c r="B21" s="20">
        <v>115</v>
      </c>
      <c r="C21" s="21"/>
      <c r="D21" s="22">
        <v>115</v>
      </c>
      <c r="E21" s="23">
        <f t="shared" si="4"/>
        <v>693</v>
      </c>
      <c r="F21" s="24">
        <f t="shared" si="0"/>
        <v>10693</v>
      </c>
      <c r="G21" s="25">
        <f t="shared" si="1"/>
        <v>10693</v>
      </c>
      <c r="H21" s="25">
        <f t="shared" si="2"/>
        <v>10693</v>
      </c>
      <c r="I21" s="25">
        <f t="shared" si="3"/>
        <v>0</v>
      </c>
      <c r="K21" s="2"/>
    </row>
    <row r="22" spans="1:25" ht="13.5" customHeight="1">
      <c r="A22" s="19">
        <v>44434</v>
      </c>
      <c r="B22" s="20"/>
      <c r="C22" s="21">
        <v>-25</v>
      </c>
      <c r="D22" s="22">
        <v>-25</v>
      </c>
      <c r="E22" s="23">
        <f t="shared" si="4"/>
        <v>668</v>
      </c>
      <c r="F22" s="24">
        <f t="shared" si="0"/>
        <v>10668</v>
      </c>
      <c r="G22" s="25">
        <f t="shared" si="1"/>
        <v>10693</v>
      </c>
      <c r="H22" s="25">
        <f t="shared" si="2"/>
        <v>10668</v>
      </c>
      <c r="I22" s="25">
        <f t="shared" si="3"/>
        <v>-25</v>
      </c>
      <c r="K22" s="2"/>
    </row>
    <row r="23" spans="1:25" ht="12.95" customHeight="1">
      <c r="A23" s="19">
        <v>44435</v>
      </c>
      <c r="B23" s="20"/>
      <c r="C23" s="21">
        <v>-23</v>
      </c>
      <c r="D23" s="22">
        <v>-23</v>
      </c>
      <c r="E23" s="23">
        <f t="shared" si="4"/>
        <v>645</v>
      </c>
      <c r="F23" s="24">
        <f t="shared" si="0"/>
        <v>10645</v>
      </c>
      <c r="G23" s="25">
        <f t="shared" si="1"/>
        <v>10693</v>
      </c>
      <c r="H23" s="25">
        <f t="shared" si="2"/>
        <v>10645</v>
      </c>
      <c r="I23" s="25">
        <f t="shared" si="3"/>
        <v>-48</v>
      </c>
      <c r="K23" s="2"/>
    </row>
    <row r="24" spans="1:25" ht="12.95" customHeight="1">
      <c r="A24" s="19">
        <v>44439</v>
      </c>
      <c r="B24" s="20">
        <v>100</v>
      </c>
      <c r="C24" s="21"/>
      <c r="D24" s="22">
        <v>100</v>
      </c>
      <c r="E24" s="23">
        <f t="shared" si="4"/>
        <v>745</v>
      </c>
      <c r="F24" s="24">
        <f t="shared" si="0"/>
        <v>10745</v>
      </c>
      <c r="G24" s="25">
        <f t="shared" si="1"/>
        <v>10745</v>
      </c>
      <c r="H24" s="25">
        <f t="shared" si="2"/>
        <v>10745</v>
      </c>
      <c r="I24" s="25">
        <f t="shared" si="3"/>
        <v>0</v>
      </c>
      <c r="K24" s="2"/>
    </row>
    <row r="25" spans="1:25" ht="12.95" customHeight="1">
      <c r="A25" s="19">
        <v>44440</v>
      </c>
      <c r="B25" s="20"/>
      <c r="C25" s="21">
        <v>-46</v>
      </c>
      <c r="D25" s="22">
        <v>-46</v>
      </c>
      <c r="E25" s="23">
        <f t="shared" si="4"/>
        <v>699</v>
      </c>
      <c r="F25" s="24">
        <f t="shared" si="0"/>
        <v>10699</v>
      </c>
      <c r="G25" s="25">
        <f t="shared" si="1"/>
        <v>10745</v>
      </c>
      <c r="H25" s="25">
        <f t="shared" si="2"/>
        <v>10699</v>
      </c>
      <c r="I25" s="25">
        <f t="shared" si="3"/>
        <v>-46</v>
      </c>
      <c r="K25" s="2"/>
    </row>
    <row r="26" spans="1:25" ht="13.5" customHeight="1">
      <c r="A26" s="63">
        <v>44441</v>
      </c>
      <c r="B26" s="20">
        <v>52</v>
      </c>
      <c r="C26" s="21"/>
      <c r="D26" s="22">
        <v>52</v>
      </c>
      <c r="E26" s="23">
        <f t="shared" si="4"/>
        <v>751</v>
      </c>
      <c r="F26" s="24">
        <f t="shared" si="0"/>
        <v>10751</v>
      </c>
      <c r="G26" s="25">
        <f t="shared" si="1"/>
        <v>10751</v>
      </c>
      <c r="H26" s="25">
        <f t="shared" si="2"/>
        <v>10751</v>
      </c>
      <c r="I26" s="25">
        <f t="shared" si="3"/>
        <v>0</v>
      </c>
      <c r="W26" s="2" t="s">
        <v>33</v>
      </c>
      <c r="Y26" s="64">
        <v>27.5</v>
      </c>
    </row>
    <row r="27" spans="1:25" ht="12.95" customHeight="1">
      <c r="A27" s="19">
        <v>44442</v>
      </c>
      <c r="B27" s="20">
        <v>135</v>
      </c>
      <c r="C27" s="21"/>
      <c r="D27" s="22">
        <v>135</v>
      </c>
      <c r="E27" s="23">
        <f t="shared" si="4"/>
        <v>886</v>
      </c>
      <c r="F27" s="24">
        <f t="shared" si="0"/>
        <v>10886</v>
      </c>
      <c r="G27" s="25">
        <f t="shared" si="1"/>
        <v>10886</v>
      </c>
      <c r="H27" s="25">
        <f t="shared" si="2"/>
        <v>10886</v>
      </c>
      <c r="I27" s="25">
        <f t="shared" si="3"/>
        <v>0</v>
      </c>
      <c r="Y27" s="64">
        <v>106</v>
      </c>
    </row>
    <row r="28" spans="1:25" ht="13.5" customHeight="1">
      <c r="A28" s="19"/>
      <c r="B28" s="20"/>
      <c r="C28" s="21"/>
      <c r="D28" s="22"/>
      <c r="E28" s="23">
        <f t="shared" si="4"/>
        <v>886</v>
      </c>
      <c r="F28" s="24">
        <f t="shared" si="0"/>
        <v>10886</v>
      </c>
      <c r="G28" s="25">
        <f t="shared" si="1"/>
        <v>10886</v>
      </c>
      <c r="H28" s="25">
        <f t="shared" si="2"/>
        <v>10886</v>
      </c>
      <c r="I28" s="25">
        <f t="shared" si="3"/>
        <v>0</v>
      </c>
    </row>
    <row r="29" spans="1:25" ht="13.5" customHeight="1">
      <c r="A29" s="19"/>
      <c r="B29" s="20"/>
      <c r="C29" s="21"/>
      <c r="D29" s="22"/>
      <c r="E29" s="23">
        <f t="shared" si="4"/>
        <v>886</v>
      </c>
      <c r="F29" s="24">
        <f t="shared" si="0"/>
        <v>10886</v>
      </c>
      <c r="G29" s="25">
        <f t="shared" si="1"/>
        <v>10886</v>
      </c>
      <c r="H29" s="25">
        <f t="shared" si="2"/>
        <v>10886</v>
      </c>
      <c r="I29" s="25">
        <f t="shared" si="3"/>
        <v>0</v>
      </c>
      <c r="K29" s="2"/>
    </row>
    <row r="30" spans="1:25" ht="13.5" customHeight="1">
      <c r="A30" s="19"/>
      <c r="B30" s="20"/>
      <c r="C30" s="21"/>
      <c r="D30" s="22"/>
      <c r="E30" s="23">
        <f t="shared" si="4"/>
        <v>886</v>
      </c>
      <c r="F30" s="24">
        <f t="shared" si="0"/>
        <v>10886</v>
      </c>
      <c r="G30" s="25">
        <f t="shared" si="1"/>
        <v>10886</v>
      </c>
      <c r="H30" s="25">
        <f t="shared" si="2"/>
        <v>10886</v>
      </c>
      <c r="I30" s="25">
        <f t="shared" si="3"/>
        <v>0</v>
      </c>
      <c r="K30" s="2"/>
    </row>
    <row r="31" spans="1:25" ht="12.95" customHeight="1">
      <c r="A31" s="19"/>
      <c r="B31" s="20"/>
      <c r="C31" s="21"/>
      <c r="D31" s="22"/>
      <c r="E31" s="23">
        <f t="shared" si="4"/>
        <v>886</v>
      </c>
      <c r="F31" s="24">
        <f t="shared" si="0"/>
        <v>10886</v>
      </c>
      <c r="G31" s="25">
        <f t="shared" si="1"/>
        <v>10886</v>
      </c>
      <c r="H31" s="25">
        <f t="shared" si="2"/>
        <v>10886</v>
      </c>
      <c r="I31" s="25">
        <f t="shared" si="3"/>
        <v>0</v>
      </c>
      <c r="K31" s="2"/>
    </row>
    <row r="32" spans="1:25" ht="12.95" customHeight="1">
      <c r="A32" s="19"/>
      <c r="B32" s="20"/>
      <c r="C32" s="21"/>
      <c r="D32" s="22"/>
      <c r="E32" s="23">
        <f t="shared" si="4"/>
        <v>886</v>
      </c>
      <c r="F32" s="24">
        <f t="shared" si="0"/>
        <v>10886</v>
      </c>
      <c r="G32" s="25">
        <f t="shared" si="1"/>
        <v>10886</v>
      </c>
      <c r="H32" s="25">
        <f t="shared" si="2"/>
        <v>10886</v>
      </c>
      <c r="I32" s="25">
        <f t="shared" si="3"/>
        <v>0</v>
      </c>
      <c r="K32" s="2"/>
    </row>
    <row r="33" spans="1:19" ht="12.95" customHeight="1">
      <c r="A33" s="19"/>
      <c r="B33" s="20"/>
      <c r="C33" s="21"/>
      <c r="D33" s="22"/>
      <c r="E33" s="23">
        <f t="shared" si="4"/>
        <v>886</v>
      </c>
      <c r="F33" s="24">
        <f t="shared" si="0"/>
        <v>10886</v>
      </c>
      <c r="G33" s="25">
        <f t="shared" si="1"/>
        <v>10886</v>
      </c>
      <c r="H33" s="25">
        <f t="shared" si="2"/>
        <v>10886</v>
      </c>
      <c r="I33" s="25">
        <f t="shared" si="3"/>
        <v>0</v>
      </c>
      <c r="K33" s="2"/>
      <c r="P33" s="26"/>
      <c r="Q33" s="26"/>
      <c r="R33" s="27"/>
      <c r="S33" s="27"/>
    </row>
    <row r="34" spans="1:19" ht="12.95" customHeight="1">
      <c r="A34" s="19"/>
      <c r="B34" s="20"/>
      <c r="C34" s="21"/>
      <c r="D34" s="22"/>
      <c r="E34" s="23">
        <f t="shared" si="4"/>
        <v>886</v>
      </c>
      <c r="F34" s="24">
        <f t="shared" si="0"/>
        <v>10886</v>
      </c>
      <c r="G34" s="25">
        <f t="shared" si="1"/>
        <v>10886</v>
      </c>
      <c r="H34" s="25">
        <f t="shared" si="2"/>
        <v>10886</v>
      </c>
      <c r="I34" s="25">
        <f t="shared" si="3"/>
        <v>0</v>
      </c>
      <c r="K34" s="2"/>
      <c r="P34" s="26"/>
      <c r="Q34" s="26"/>
      <c r="R34" s="28"/>
      <c r="S34" s="29"/>
    </row>
    <row r="35" spans="1:19" ht="12.95" customHeight="1">
      <c r="A35" s="19"/>
      <c r="B35" s="20"/>
      <c r="C35" s="21"/>
      <c r="D35" s="22"/>
      <c r="E35" s="23">
        <f t="shared" si="4"/>
        <v>886</v>
      </c>
      <c r="F35" s="24">
        <f t="shared" si="0"/>
        <v>10886</v>
      </c>
      <c r="G35" s="25">
        <f t="shared" si="1"/>
        <v>10886</v>
      </c>
      <c r="H35" s="25">
        <f t="shared" si="2"/>
        <v>10886</v>
      </c>
      <c r="I35" s="25">
        <f t="shared" si="3"/>
        <v>0</v>
      </c>
      <c r="P35" s="26"/>
      <c r="Q35" s="26"/>
      <c r="R35" s="30"/>
      <c r="S35" s="26"/>
    </row>
    <row r="36" spans="1:19" ht="13.5" customHeight="1">
      <c r="A36" s="19"/>
      <c r="B36" s="20"/>
      <c r="C36" s="21"/>
      <c r="D36" s="22"/>
      <c r="E36" s="23">
        <f t="shared" si="4"/>
        <v>886</v>
      </c>
      <c r="F36" s="24">
        <f t="shared" si="0"/>
        <v>10886</v>
      </c>
      <c r="G36" s="25">
        <f t="shared" si="1"/>
        <v>10886</v>
      </c>
      <c r="H36" s="25">
        <f t="shared" si="2"/>
        <v>10886</v>
      </c>
      <c r="I36" s="25">
        <f t="shared" si="3"/>
        <v>0</v>
      </c>
      <c r="P36" s="26"/>
      <c r="Q36" s="26"/>
      <c r="R36" s="31"/>
      <c r="S36" s="26"/>
    </row>
    <row r="37" spans="1:19" ht="13.5" customHeight="1">
      <c r="A37" s="32"/>
      <c r="B37" s="20"/>
      <c r="C37" s="21"/>
      <c r="D37" s="22"/>
      <c r="E37" s="23">
        <f t="shared" si="4"/>
        <v>886</v>
      </c>
      <c r="F37" s="24">
        <f t="shared" si="0"/>
        <v>10886</v>
      </c>
      <c r="G37" s="25">
        <f t="shared" si="1"/>
        <v>10886</v>
      </c>
      <c r="H37" s="25">
        <f t="shared" si="2"/>
        <v>10886</v>
      </c>
      <c r="I37" s="25">
        <f t="shared" si="3"/>
        <v>0</v>
      </c>
      <c r="K37" s="2"/>
      <c r="P37" s="26"/>
      <c r="Q37" s="26"/>
      <c r="R37" s="26"/>
      <c r="S37" s="26"/>
    </row>
    <row r="38" spans="1:19" ht="13.5" customHeight="1">
      <c r="A38" s="32"/>
      <c r="B38" s="20"/>
      <c r="C38" s="21"/>
      <c r="D38" s="22"/>
      <c r="E38" s="23">
        <f t="shared" si="4"/>
        <v>886</v>
      </c>
      <c r="F38" s="24">
        <f t="shared" ref="F38:F64" si="5">F37+C38+B38</f>
        <v>10886</v>
      </c>
      <c r="G38" s="25">
        <f t="shared" ref="G38:G64" si="6">MAX(G37,F38)</f>
        <v>10886</v>
      </c>
      <c r="H38" s="25">
        <f t="shared" ref="H38:H64" si="7">IF(G38&gt;G37,G38,MIN(H37,F38))</f>
        <v>10886</v>
      </c>
      <c r="I38" s="25">
        <f t="shared" ref="I38:I64" si="8">+H38-G38</f>
        <v>0</v>
      </c>
      <c r="K38" s="2"/>
      <c r="P38" s="26"/>
      <c r="Q38" s="26"/>
      <c r="R38" s="26"/>
      <c r="S38" s="26"/>
    </row>
    <row r="39" spans="1:19" ht="12.95" customHeight="1">
      <c r="A39" s="32"/>
      <c r="B39" s="20"/>
      <c r="C39" s="21"/>
      <c r="D39" s="22"/>
      <c r="E39" s="23">
        <f t="shared" ref="E39:E64" si="9">E38+C39+B39</f>
        <v>886</v>
      </c>
      <c r="F39" s="24">
        <f t="shared" si="5"/>
        <v>10886</v>
      </c>
      <c r="G39" s="25">
        <f t="shared" si="6"/>
        <v>10886</v>
      </c>
      <c r="H39" s="25">
        <f t="shared" si="7"/>
        <v>10886</v>
      </c>
      <c r="I39" s="25">
        <f t="shared" si="8"/>
        <v>0</v>
      </c>
      <c r="K39" s="2"/>
    </row>
    <row r="40" spans="1:19" ht="12.95" customHeight="1">
      <c r="A40" s="32"/>
      <c r="B40" s="20"/>
      <c r="C40" s="21"/>
      <c r="D40" s="22"/>
      <c r="E40" s="23">
        <f t="shared" si="9"/>
        <v>886</v>
      </c>
      <c r="F40" s="24">
        <f t="shared" si="5"/>
        <v>10886</v>
      </c>
      <c r="G40" s="25">
        <f t="shared" si="6"/>
        <v>10886</v>
      </c>
      <c r="H40" s="25">
        <f t="shared" si="7"/>
        <v>10886</v>
      </c>
      <c r="I40" s="25">
        <f t="shared" si="8"/>
        <v>0</v>
      </c>
      <c r="K40" s="2"/>
    </row>
    <row r="41" spans="1:19" ht="12.95" customHeight="1">
      <c r="A41" s="32"/>
      <c r="B41" s="20"/>
      <c r="C41" s="21"/>
      <c r="D41" s="22"/>
      <c r="E41" s="23">
        <f t="shared" si="9"/>
        <v>886</v>
      </c>
      <c r="F41" s="24">
        <f t="shared" si="5"/>
        <v>10886</v>
      </c>
      <c r="G41" s="25">
        <f t="shared" si="6"/>
        <v>10886</v>
      </c>
      <c r="H41" s="25">
        <f t="shared" si="7"/>
        <v>10886</v>
      </c>
      <c r="I41" s="25">
        <f t="shared" si="8"/>
        <v>0</v>
      </c>
      <c r="Q41" s="33"/>
    </row>
    <row r="42" spans="1:19" ht="12.95" customHeight="1">
      <c r="A42" s="32"/>
      <c r="B42" s="20"/>
      <c r="C42" s="21"/>
      <c r="D42" s="22"/>
      <c r="E42" s="23">
        <f t="shared" si="9"/>
        <v>886</v>
      </c>
      <c r="F42" s="24">
        <f t="shared" si="5"/>
        <v>10886</v>
      </c>
      <c r="G42" s="25">
        <f t="shared" si="6"/>
        <v>10886</v>
      </c>
      <c r="H42" s="25">
        <f t="shared" si="7"/>
        <v>10886</v>
      </c>
      <c r="I42" s="25">
        <f t="shared" si="8"/>
        <v>0</v>
      </c>
      <c r="Q42" s="33"/>
    </row>
    <row r="43" spans="1:19" ht="12.95" customHeight="1">
      <c r="A43" s="32"/>
      <c r="B43" s="20"/>
      <c r="C43" s="21"/>
      <c r="D43" s="22"/>
      <c r="E43" s="23">
        <f t="shared" si="9"/>
        <v>886</v>
      </c>
      <c r="F43" s="24">
        <f t="shared" si="5"/>
        <v>10886</v>
      </c>
      <c r="G43" s="25">
        <f t="shared" si="6"/>
        <v>10886</v>
      </c>
      <c r="H43" s="25">
        <f t="shared" si="7"/>
        <v>10886</v>
      </c>
      <c r="I43" s="25">
        <f t="shared" si="8"/>
        <v>0</v>
      </c>
      <c r="K43" s="34" t="s">
        <v>15</v>
      </c>
      <c r="L43" s="35" t="s">
        <v>16</v>
      </c>
      <c r="M43" s="36" t="s">
        <v>17</v>
      </c>
      <c r="O43" s="37" t="s">
        <v>18</v>
      </c>
      <c r="P43" s="38">
        <f>SUMPRODUCT((WEEKDAY($A$6:$A$2000,2)=1)*$D$6:$D$2000)</f>
        <v>208</v>
      </c>
      <c r="Q43" s="33"/>
    </row>
    <row r="44" spans="1:19" ht="12.95" customHeight="1">
      <c r="A44" s="32"/>
      <c r="B44" s="20"/>
      <c r="C44" s="21"/>
      <c r="D44" s="22"/>
      <c r="E44" s="23">
        <f t="shared" si="9"/>
        <v>886</v>
      </c>
      <c r="F44" s="24">
        <f t="shared" si="5"/>
        <v>10886</v>
      </c>
      <c r="G44" s="25">
        <f t="shared" si="6"/>
        <v>10886</v>
      </c>
      <c r="H44" s="25">
        <f t="shared" si="7"/>
        <v>10886</v>
      </c>
      <c r="I44" s="25">
        <f t="shared" si="8"/>
        <v>0</v>
      </c>
      <c r="K44" s="39">
        <f>SUM(B6:B2000)</f>
        <v>980</v>
      </c>
      <c r="L44" s="40">
        <f>SUM(C6:C2000)</f>
        <v>-94</v>
      </c>
      <c r="M44" s="41">
        <f>K44+L44</f>
        <v>886</v>
      </c>
      <c r="O44" s="42" t="s">
        <v>19</v>
      </c>
      <c r="P44" s="38">
        <f>SUMPRODUCT((WEEKDAY($A$6:$A$2000,2)=2)*$D$6:$D$2000)</f>
        <v>125</v>
      </c>
      <c r="Q44" s="33"/>
    </row>
    <row r="45" spans="1:19" ht="12.95" customHeight="1">
      <c r="A45" s="32"/>
      <c r="B45" s="20"/>
      <c r="C45" s="21"/>
      <c r="D45" s="22"/>
      <c r="E45" s="23">
        <f t="shared" si="9"/>
        <v>886</v>
      </c>
      <c r="F45" s="24">
        <f t="shared" si="5"/>
        <v>10886</v>
      </c>
      <c r="G45" s="25">
        <f t="shared" si="6"/>
        <v>10886</v>
      </c>
      <c r="H45" s="25">
        <f t="shared" si="7"/>
        <v>10886</v>
      </c>
      <c r="I45" s="25">
        <f t="shared" si="8"/>
        <v>0</v>
      </c>
      <c r="K45" s="34" t="s">
        <v>20</v>
      </c>
      <c r="L45" s="35" t="s">
        <v>21</v>
      </c>
      <c r="M45" s="36" t="s">
        <v>22</v>
      </c>
      <c r="O45" s="42" t="s">
        <v>23</v>
      </c>
      <c r="P45" s="38">
        <f>SUMPRODUCT((WEEKDAY($A$6:$A$2000,2)=3)*$D$6:$D$2000)</f>
        <v>219</v>
      </c>
      <c r="Q45" s="33"/>
    </row>
    <row r="46" spans="1:19" ht="12.95" customHeight="1">
      <c r="A46" s="32"/>
      <c r="B46" s="20"/>
      <c r="C46" s="21"/>
      <c r="D46" s="22"/>
      <c r="E46" s="23">
        <f t="shared" si="9"/>
        <v>886</v>
      </c>
      <c r="F46" s="24">
        <f t="shared" si="5"/>
        <v>10886</v>
      </c>
      <c r="G46" s="25">
        <f t="shared" si="6"/>
        <v>10886</v>
      </c>
      <c r="H46" s="25">
        <f t="shared" si="7"/>
        <v>10886</v>
      </c>
      <c r="I46" s="25">
        <f t="shared" si="8"/>
        <v>0</v>
      </c>
      <c r="K46" s="43">
        <f>K44/K49</f>
        <v>54.444444444444443</v>
      </c>
      <c r="L46" s="44">
        <f>L44/L49</f>
        <v>-31.333333333333332</v>
      </c>
      <c r="M46" s="41">
        <f>M44/(K49+L49)</f>
        <v>42.19047619047619</v>
      </c>
      <c r="O46" s="42" t="s">
        <v>24</v>
      </c>
      <c r="P46" s="38">
        <f>SUMPRODUCT((WEEKDAY($A$6:$A$2000,2)=4)*$D$6:$D$2000)</f>
        <v>127</v>
      </c>
    </row>
    <row r="47" spans="1:19" ht="12.95" customHeight="1">
      <c r="A47" s="32"/>
      <c r="B47" s="20"/>
      <c r="C47" s="21"/>
      <c r="D47" s="22"/>
      <c r="E47" s="23">
        <f t="shared" si="9"/>
        <v>886</v>
      </c>
      <c r="F47" s="24">
        <f t="shared" si="5"/>
        <v>10886</v>
      </c>
      <c r="G47" s="25">
        <f t="shared" si="6"/>
        <v>10886</v>
      </c>
      <c r="H47" s="25">
        <f t="shared" si="7"/>
        <v>10886</v>
      </c>
      <c r="I47" s="25">
        <f t="shared" si="8"/>
        <v>0</v>
      </c>
      <c r="O47" s="45" t="s">
        <v>25</v>
      </c>
      <c r="P47" s="46">
        <f>SUMPRODUCT((WEEKDAY($A$6:$A$2000,2)=5)*$D$6:$D$2000)</f>
        <v>207</v>
      </c>
    </row>
    <row r="48" spans="1:19" ht="12.95" customHeight="1">
      <c r="A48" s="32"/>
      <c r="B48" s="20"/>
      <c r="C48" s="21"/>
      <c r="D48" s="22"/>
      <c r="E48" s="23">
        <f t="shared" si="9"/>
        <v>886</v>
      </c>
      <c r="F48" s="24">
        <f t="shared" si="5"/>
        <v>10886</v>
      </c>
      <c r="G48" s="25">
        <f t="shared" si="6"/>
        <v>10886</v>
      </c>
      <c r="H48" s="25">
        <f t="shared" si="7"/>
        <v>10886</v>
      </c>
      <c r="I48" s="25">
        <f t="shared" si="8"/>
        <v>0</v>
      </c>
      <c r="K48" s="34" t="s">
        <v>26</v>
      </c>
      <c r="L48" s="35" t="s">
        <v>27</v>
      </c>
      <c r="M48" s="47" t="s">
        <v>28</v>
      </c>
      <c r="O48" s="31"/>
    </row>
    <row r="49" spans="1:14" ht="12.95" customHeight="1">
      <c r="A49" s="32"/>
      <c r="B49" s="20"/>
      <c r="C49" s="21"/>
      <c r="D49" s="22"/>
      <c r="E49" s="23">
        <f t="shared" si="9"/>
        <v>886</v>
      </c>
      <c r="F49" s="24">
        <f t="shared" si="5"/>
        <v>10886</v>
      </c>
      <c r="G49" s="25">
        <f t="shared" si="6"/>
        <v>10886</v>
      </c>
      <c r="H49" s="25">
        <f t="shared" si="7"/>
        <v>10886</v>
      </c>
      <c r="I49" s="25">
        <f t="shared" si="8"/>
        <v>0</v>
      </c>
      <c r="K49" s="48">
        <f>COUNTA(B5:B2000)</f>
        <v>18</v>
      </c>
      <c r="L49" s="49">
        <f>COUNTA(C5:C2000)</f>
        <v>3</v>
      </c>
      <c r="M49" s="50">
        <f>M44/F5</f>
        <v>8.8599999999999998E-2</v>
      </c>
    </row>
    <row r="50" spans="1:14" ht="12.95" customHeight="1">
      <c r="A50" s="32"/>
      <c r="B50" s="20"/>
      <c r="C50" s="21"/>
      <c r="D50" s="22"/>
      <c r="E50" s="23">
        <f t="shared" si="9"/>
        <v>886</v>
      </c>
      <c r="F50" s="24">
        <f t="shared" si="5"/>
        <v>10886</v>
      </c>
      <c r="G50" s="25">
        <f t="shared" si="6"/>
        <v>10886</v>
      </c>
      <c r="H50" s="25">
        <f t="shared" si="7"/>
        <v>10886</v>
      </c>
      <c r="I50" s="25">
        <f t="shared" si="8"/>
        <v>0</v>
      </c>
      <c r="K50" s="34" t="s">
        <v>29</v>
      </c>
      <c r="L50" s="35" t="s">
        <v>30</v>
      </c>
      <c r="M50" s="36" t="s">
        <v>31</v>
      </c>
    </row>
    <row r="51" spans="1:14" ht="12.95" customHeight="1">
      <c r="A51" s="32"/>
      <c r="B51" s="20"/>
      <c r="C51" s="21"/>
      <c r="D51" s="22"/>
      <c r="E51" s="23">
        <f t="shared" si="9"/>
        <v>886</v>
      </c>
      <c r="F51" s="24">
        <f t="shared" si="5"/>
        <v>10886</v>
      </c>
      <c r="G51" s="25">
        <f t="shared" si="6"/>
        <v>10886</v>
      </c>
      <c r="H51" s="25">
        <f t="shared" si="7"/>
        <v>10886</v>
      </c>
      <c r="I51" s="25">
        <f t="shared" si="8"/>
        <v>0</v>
      </c>
      <c r="K51" s="51">
        <f>K49/(K49+L49)</f>
        <v>0.8571428571428571</v>
      </c>
      <c r="L51" s="52">
        <f>L49/(K49+L49)</f>
        <v>0.14285714285714285</v>
      </c>
      <c r="M51" s="53">
        <f>(K44/L44)*(-1)</f>
        <v>10.425531914893616</v>
      </c>
    </row>
    <row r="52" spans="1:14" ht="12.95" customHeight="1">
      <c r="A52" s="32"/>
      <c r="B52" s="20"/>
      <c r="C52" s="21"/>
      <c r="D52" s="22"/>
      <c r="E52" s="23">
        <f t="shared" si="9"/>
        <v>886</v>
      </c>
      <c r="F52" s="24">
        <f t="shared" si="5"/>
        <v>10886</v>
      </c>
      <c r="G52" s="25">
        <f t="shared" si="6"/>
        <v>10886</v>
      </c>
      <c r="H52" s="25">
        <f t="shared" si="7"/>
        <v>10886</v>
      </c>
      <c r="I52" s="25">
        <f t="shared" si="8"/>
        <v>0</v>
      </c>
      <c r="K52" s="54"/>
      <c r="L52" s="55" t="s">
        <v>9</v>
      </c>
      <c r="M52" s="56"/>
    </row>
    <row r="53" spans="1:14" ht="12.95" customHeight="1">
      <c r="A53" s="32"/>
      <c r="B53" s="20"/>
      <c r="C53" s="21"/>
      <c r="D53" s="22"/>
      <c r="E53" s="23">
        <f t="shared" si="9"/>
        <v>886</v>
      </c>
      <c r="F53" s="24">
        <f t="shared" si="5"/>
        <v>10886</v>
      </c>
      <c r="G53" s="25">
        <f t="shared" si="6"/>
        <v>10886</v>
      </c>
      <c r="H53" s="25">
        <f t="shared" si="7"/>
        <v>10886</v>
      </c>
      <c r="I53" s="25">
        <f t="shared" si="8"/>
        <v>0</v>
      </c>
      <c r="K53" s="57"/>
      <c r="L53" s="58">
        <f>MIN(I5:I2000)</f>
        <v>-48</v>
      </c>
      <c r="M53" s="59"/>
    </row>
    <row r="54" spans="1:14" ht="12.95" customHeight="1">
      <c r="A54" s="32"/>
      <c r="B54" s="20"/>
      <c r="C54" s="21"/>
      <c r="D54" s="22"/>
      <c r="E54" s="23">
        <f t="shared" si="9"/>
        <v>886</v>
      </c>
      <c r="F54" s="24">
        <f t="shared" si="5"/>
        <v>10886</v>
      </c>
      <c r="G54" s="25">
        <f t="shared" si="6"/>
        <v>10886</v>
      </c>
      <c r="H54" s="25">
        <f t="shared" si="7"/>
        <v>10886</v>
      </c>
      <c r="I54" s="25">
        <f t="shared" si="8"/>
        <v>0</v>
      </c>
      <c r="K54" s="2"/>
    </row>
    <row r="55" spans="1:14" ht="12.95" customHeight="1">
      <c r="A55" s="32"/>
      <c r="B55" s="20"/>
      <c r="C55" s="21"/>
      <c r="D55" s="22"/>
      <c r="E55" s="23">
        <f t="shared" si="9"/>
        <v>886</v>
      </c>
      <c r="F55" s="24">
        <f t="shared" si="5"/>
        <v>10886</v>
      </c>
      <c r="G55" s="25">
        <f t="shared" si="6"/>
        <v>10886</v>
      </c>
      <c r="H55" s="25">
        <f t="shared" si="7"/>
        <v>10886</v>
      </c>
      <c r="I55" s="25">
        <f t="shared" si="8"/>
        <v>0</v>
      </c>
      <c r="K55" s="2"/>
    </row>
    <row r="56" spans="1:14" ht="12.95" customHeight="1">
      <c r="A56" s="32"/>
      <c r="B56" s="20"/>
      <c r="C56" s="21"/>
      <c r="D56" s="22"/>
      <c r="E56" s="23">
        <f t="shared" si="9"/>
        <v>886</v>
      </c>
      <c r="F56" s="24">
        <f t="shared" si="5"/>
        <v>10886</v>
      </c>
      <c r="G56" s="25">
        <f t="shared" si="6"/>
        <v>10886</v>
      </c>
      <c r="H56" s="25">
        <f t="shared" si="7"/>
        <v>10886</v>
      </c>
      <c r="I56" s="25">
        <f t="shared" si="8"/>
        <v>0</v>
      </c>
      <c r="K56" s="2"/>
    </row>
    <row r="57" spans="1:14" ht="12.95" customHeight="1">
      <c r="A57" s="32"/>
      <c r="B57" s="20"/>
      <c r="C57" s="21"/>
      <c r="D57" s="22"/>
      <c r="E57" s="23">
        <f t="shared" si="9"/>
        <v>886</v>
      </c>
      <c r="F57" s="24">
        <f t="shared" si="5"/>
        <v>10886</v>
      </c>
      <c r="G57" s="25">
        <f t="shared" si="6"/>
        <v>10886</v>
      </c>
      <c r="H57" s="25">
        <f t="shared" si="7"/>
        <v>10886</v>
      </c>
      <c r="I57" s="25">
        <f t="shared" si="8"/>
        <v>0</v>
      </c>
      <c r="K57" s="2"/>
      <c r="N57" s="59"/>
    </row>
    <row r="58" spans="1:14">
      <c r="A58" s="32"/>
      <c r="B58" s="20"/>
      <c r="C58" s="21"/>
      <c r="D58" s="22"/>
      <c r="E58" s="23">
        <f t="shared" si="9"/>
        <v>886</v>
      </c>
      <c r="F58" s="24">
        <f t="shared" si="5"/>
        <v>10886</v>
      </c>
      <c r="G58" s="25">
        <f t="shared" si="6"/>
        <v>10886</v>
      </c>
      <c r="H58" s="25">
        <f t="shared" si="7"/>
        <v>10886</v>
      </c>
      <c r="I58" s="25">
        <f t="shared" si="8"/>
        <v>0</v>
      </c>
    </row>
    <row r="59" spans="1:14">
      <c r="A59" s="32"/>
      <c r="B59" s="20"/>
      <c r="C59" s="21"/>
      <c r="D59" s="22"/>
      <c r="E59" s="23">
        <f t="shared" si="9"/>
        <v>886</v>
      </c>
      <c r="F59" s="24">
        <f t="shared" si="5"/>
        <v>10886</v>
      </c>
      <c r="G59" s="25">
        <f t="shared" si="6"/>
        <v>10886</v>
      </c>
      <c r="H59" s="25">
        <f t="shared" si="7"/>
        <v>10886</v>
      </c>
      <c r="I59" s="25">
        <f t="shared" si="8"/>
        <v>0</v>
      </c>
    </row>
    <row r="60" spans="1:14">
      <c r="A60" s="32"/>
      <c r="B60" s="20"/>
      <c r="C60" s="21"/>
      <c r="D60" s="22"/>
      <c r="E60" s="23">
        <f t="shared" si="9"/>
        <v>886</v>
      </c>
      <c r="F60" s="24">
        <f t="shared" si="5"/>
        <v>10886</v>
      </c>
      <c r="G60" s="25">
        <f t="shared" si="6"/>
        <v>10886</v>
      </c>
      <c r="H60" s="25">
        <f t="shared" si="7"/>
        <v>10886</v>
      </c>
      <c r="I60" s="25">
        <f t="shared" si="8"/>
        <v>0</v>
      </c>
    </row>
    <row r="61" spans="1:14">
      <c r="A61" s="32"/>
      <c r="B61" s="20"/>
      <c r="C61" s="21"/>
      <c r="D61" s="22"/>
      <c r="E61" s="23">
        <f t="shared" si="9"/>
        <v>886</v>
      </c>
      <c r="F61" s="24">
        <f t="shared" si="5"/>
        <v>10886</v>
      </c>
      <c r="G61" s="25">
        <f t="shared" si="6"/>
        <v>10886</v>
      </c>
      <c r="H61" s="25">
        <f t="shared" si="7"/>
        <v>10886</v>
      </c>
      <c r="I61" s="25">
        <f t="shared" si="8"/>
        <v>0</v>
      </c>
    </row>
    <row r="62" spans="1:14">
      <c r="A62" s="32"/>
      <c r="B62" s="20"/>
      <c r="C62" s="21"/>
      <c r="D62" s="22"/>
      <c r="E62" s="23">
        <f t="shared" si="9"/>
        <v>886</v>
      </c>
      <c r="F62" s="24">
        <f t="shared" si="5"/>
        <v>10886</v>
      </c>
      <c r="G62" s="25">
        <f t="shared" si="6"/>
        <v>10886</v>
      </c>
      <c r="H62" s="25">
        <f t="shared" si="7"/>
        <v>10886</v>
      </c>
      <c r="I62" s="25">
        <f t="shared" si="8"/>
        <v>0</v>
      </c>
    </row>
    <row r="63" spans="1:14">
      <c r="A63" s="32"/>
      <c r="B63" s="20"/>
      <c r="C63" s="21"/>
      <c r="D63" s="22"/>
      <c r="E63" s="23">
        <f t="shared" si="9"/>
        <v>886</v>
      </c>
      <c r="F63" s="24">
        <f t="shared" si="5"/>
        <v>10886</v>
      </c>
      <c r="G63" s="25">
        <f t="shared" si="6"/>
        <v>10886</v>
      </c>
      <c r="H63" s="25">
        <f t="shared" si="7"/>
        <v>10886</v>
      </c>
      <c r="I63" s="25">
        <f t="shared" si="8"/>
        <v>0</v>
      </c>
    </row>
    <row r="64" spans="1:14">
      <c r="A64" s="32"/>
      <c r="B64" s="20"/>
      <c r="C64" s="21"/>
      <c r="D64" s="22"/>
      <c r="E64" s="23">
        <f t="shared" si="9"/>
        <v>886</v>
      </c>
      <c r="F64" s="24">
        <f t="shared" si="5"/>
        <v>10886</v>
      </c>
      <c r="G64" s="25">
        <f t="shared" si="6"/>
        <v>10886</v>
      </c>
      <c r="H64" s="25">
        <f t="shared" si="7"/>
        <v>10886</v>
      </c>
      <c r="I64" s="25">
        <f t="shared" si="8"/>
        <v>0</v>
      </c>
    </row>
    <row r="65" spans="1:10">
      <c r="A65" s="32"/>
      <c r="D65" s="22"/>
    </row>
    <row r="66" spans="1:10">
      <c r="A66" s="32"/>
      <c r="D66" s="22"/>
    </row>
    <row r="67" spans="1:10">
      <c r="A67" s="32"/>
      <c r="D67" s="22"/>
      <c r="G67" s="60"/>
      <c r="H67" s="60"/>
      <c r="I67" s="60"/>
      <c r="J67" s="60"/>
    </row>
    <row r="68" spans="1:10">
      <c r="A68" s="32"/>
      <c r="D68" s="22"/>
      <c r="G68" s="60"/>
      <c r="H68" s="60"/>
      <c r="I68" s="60"/>
      <c r="J68" s="60"/>
    </row>
    <row r="69" spans="1:10">
      <c r="A69" s="32"/>
      <c r="D69" s="22"/>
      <c r="G69" s="60"/>
      <c r="H69" s="60"/>
      <c r="I69" s="60"/>
      <c r="J69" s="60"/>
    </row>
    <row r="70" spans="1:10">
      <c r="A70" s="32"/>
      <c r="D70" s="22"/>
      <c r="G70" s="60"/>
      <c r="H70" s="60"/>
      <c r="I70" s="60"/>
      <c r="J70" s="60"/>
    </row>
    <row r="71" spans="1:10">
      <c r="A71" s="32"/>
      <c r="D71" s="22"/>
      <c r="G71" s="60"/>
      <c r="H71" s="60"/>
      <c r="I71" s="60"/>
      <c r="J71" s="60"/>
    </row>
    <row r="72" spans="1:10">
      <c r="A72" s="32"/>
      <c r="D72" s="22"/>
      <c r="G72" s="60"/>
      <c r="H72" s="60"/>
      <c r="I72" s="60"/>
      <c r="J72" s="60"/>
    </row>
    <row r="73" spans="1:10">
      <c r="A73" s="32"/>
      <c r="D73" s="22"/>
      <c r="G73" s="60"/>
      <c r="H73" s="60"/>
      <c r="I73" s="60"/>
      <c r="J73" s="60"/>
    </row>
    <row r="74" spans="1:10">
      <c r="A74" s="32"/>
      <c r="D74" s="22"/>
      <c r="G74" s="60"/>
      <c r="H74" s="60"/>
      <c r="I74" s="60"/>
      <c r="J74" s="60"/>
    </row>
    <row r="75" spans="1:10">
      <c r="A75" s="32"/>
      <c r="D75" s="22"/>
    </row>
    <row r="76" spans="1:10">
      <c r="A76" s="32"/>
      <c r="D76" s="22"/>
    </row>
    <row r="77" spans="1:10">
      <c r="A77" s="32"/>
      <c r="D77" s="22"/>
    </row>
    <row r="78" spans="1:10">
      <c r="A78" s="32"/>
      <c r="D78" s="22"/>
    </row>
    <row r="79" spans="1:10">
      <c r="A79" s="32"/>
      <c r="D79" s="22"/>
    </row>
    <row r="80" spans="1:10">
      <c r="A80" s="32"/>
      <c r="D80" s="22"/>
    </row>
    <row r="81" spans="1:4">
      <c r="A81" s="32"/>
      <c r="D81" s="22"/>
    </row>
    <row r="82" spans="1:4">
      <c r="A82" s="32"/>
      <c r="D82" s="22"/>
    </row>
    <row r="83" spans="1:4">
      <c r="A83" s="32"/>
      <c r="D83" s="22"/>
    </row>
    <row r="84" spans="1:4">
      <c r="A84" s="32"/>
      <c r="D84" s="22"/>
    </row>
    <row r="85" spans="1:4">
      <c r="A85" s="32"/>
      <c r="D85" s="22"/>
    </row>
    <row r="86" spans="1:4">
      <c r="A86" s="32"/>
      <c r="D86" s="22"/>
    </row>
    <row r="87" spans="1:4">
      <c r="A87" s="32"/>
      <c r="D87" s="22"/>
    </row>
    <row r="88" spans="1:4">
      <c r="A88" s="32"/>
      <c r="D88" s="22"/>
    </row>
    <row r="89" spans="1:4">
      <c r="A89" s="32"/>
      <c r="D89" s="22"/>
    </row>
    <row r="90" spans="1:4">
      <c r="A90" s="32"/>
      <c r="D90" s="22"/>
    </row>
    <row r="91" spans="1:4">
      <c r="A91" s="32"/>
      <c r="D91" s="22"/>
    </row>
    <row r="92" spans="1:4">
      <c r="A92" s="32"/>
      <c r="D92" s="22"/>
    </row>
    <row r="93" spans="1:4">
      <c r="A93" s="32"/>
      <c r="D93" s="22"/>
    </row>
    <row r="94" spans="1:4">
      <c r="A94" s="32"/>
      <c r="D94" s="22"/>
    </row>
    <row r="95" spans="1:4">
      <c r="A95" s="32"/>
      <c r="D95" s="22"/>
    </row>
    <row r="96" spans="1:4">
      <c r="A96" s="32"/>
      <c r="D96" s="22"/>
    </row>
    <row r="97" spans="1:4">
      <c r="A97" s="32"/>
      <c r="D97" s="22"/>
    </row>
    <row r="98" spans="1:4">
      <c r="A98" s="32"/>
      <c r="D98" s="22"/>
    </row>
    <row r="99" spans="1:4">
      <c r="A99" s="32"/>
      <c r="D99" s="22"/>
    </row>
    <row r="100" spans="1:4">
      <c r="A100" s="32"/>
      <c r="D100" s="22"/>
    </row>
    <row r="101" spans="1:4">
      <c r="A101" s="32"/>
      <c r="D101" s="22"/>
    </row>
    <row r="102" spans="1:4">
      <c r="A102" s="32"/>
      <c r="D102" s="22"/>
    </row>
    <row r="103" spans="1:4">
      <c r="A103" s="32"/>
      <c r="D103" s="22"/>
    </row>
    <row r="104" spans="1:4">
      <c r="A104" s="32"/>
      <c r="D104" s="22"/>
    </row>
    <row r="105" spans="1:4">
      <c r="A105" s="32"/>
      <c r="D105" s="22"/>
    </row>
    <row r="106" spans="1:4">
      <c r="A106" s="32"/>
      <c r="D106" s="22"/>
    </row>
    <row r="107" spans="1:4">
      <c r="A107" s="32"/>
      <c r="D107" s="22"/>
    </row>
    <row r="108" spans="1:4">
      <c r="A108" s="32"/>
      <c r="D108" s="22"/>
    </row>
    <row r="109" spans="1:4">
      <c r="A109" s="32"/>
      <c r="D109" s="22"/>
    </row>
    <row r="110" spans="1:4">
      <c r="A110" s="32"/>
      <c r="D110" s="22"/>
    </row>
    <row r="111" spans="1:4">
      <c r="A111" s="32"/>
      <c r="D111" s="22"/>
    </row>
    <row r="112" spans="1:4">
      <c r="A112" s="32"/>
      <c r="D112" s="22"/>
    </row>
    <row r="113" spans="1:4">
      <c r="A113" s="32"/>
      <c r="D113" s="22"/>
    </row>
    <row r="114" spans="1:4">
      <c r="A114" s="32"/>
      <c r="D114" s="22"/>
    </row>
    <row r="115" spans="1:4">
      <c r="A115" s="32"/>
      <c r="D115" s="22"/>
    </row>
    <row r="116" spans="1:4">
      <c r="A116" s="32"/>
      <c r="D116" s="22"/>
    </row>
    <row r="117" spans="1:4">
      <c r="A117" s="32"/>
      <c r="D117" s="22"/>
    </row>
    <row r="118" spans="1:4">
      <c r="A118" s="32"/>
      <c r="D118" s="22"/>
    </row>
    <row r="119" spans="1:4">
      <c r="A119" s="32"/>
      <c r="D119" s="22"/>
    </row>
    <row r="120" spans="1:4">
      <c r="A120" s="32"/>
      <c r="D120" s="22"/>
    </row>
    <row r="121" spans="1:4">
      <c r="A121" s="32"/>
      <c r="D121" s="22"/>
    </row>
    <row r="122" spans="1:4">
      <c r="A122" s="32"/>
      <c r="D122" s="22"/>
    </row>
    <row r="123" spans="1:4">
      <c r="A123" s="32"/>
      <c r="D123" s="22"/>
    </row>
    <row r="124" spans="1:4">
      <c r="A124" s="32"/>
      <c r="D124" s="22"/>
    </row>
    <row r="125" spans="1:4">
      <c r="A125" s="32"/>
      <c r="D125" s="22"/>
    </row>
    <row r="126" spans="1:4">
      <c r="A126" s="32"/>
      <c r="D126" s="22"/>
    </row>
    <row r="127" spans="1:4">
      <c r="A127" s="32"/>
      <c r="D127" s="22"/>
    </row>
    <row r="128" spans="1:4">
      <c r="A128" s="32"/>
      <c r="D128" s="22"/>
    </row>
    <row r="129" spans="1:4">
      <c r="A129" s="32"/>
      <c r="D129" s="22"/>
    </row>
    <row r="130" spans="1:4">
      <c r="A130" s="32"/>
      <c r="D130" s="22"/>
    </row>
    <row r="131" spans="1:4">
      <c r="A131" s="32"/>
      <c r="D131" s="22"/>
    </row>
    <row r="132" spans="1:4">
      <c r="A132" s="32"/>
      <c r="D132" s="22"/>
    </row>
    <row r="133" spans="1:4">
      <c r="A133" s="32"/>
      <c r="D133" s="22"/>
    </row>
    <row r="134" spans="1:4">
      <c r="A134" s="32"/>
      <c r="D134" s="22"/>
    </row>
    <row r="135" spans="1:4">
      <c r="A135" s="32"/>
    </row>
    <row r="136" spans="1:4">
      <c r="A136" s="32"/>
    </row>
    <row r="137" spans="1:4">
      <c r="A137" s="32"/>
    </row>
    <row r="138" spans="1:4">
      <c r="A138" s="32"/>
    </row>
    <row r="139" spans="1:4">
      <c r="A139" s="32"/>
    </row>
    <row r="140" spans="1:4">
      <c r="A140" s="32"/>
    </row>
    <row r="141" spans="1:4">
      <c r="A141" s="32"/>
    </row>
    <row r="142" spans="1:4">
      <c r="A142" s="32"/>
    </row>
    <row r="143" spans="1:4">
      <c r="A143" s="32"/>
    </row>
    <row r="144" spans="1:4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  <row r="184" spans="1:1">
      <c r="A184" s="32"/>
    </row>
    <row r="185" spans="1:1">
      <c r="A185" s="32"/>
    </row>
    <row r="186" spans="1:1">
      <c r="A186" s="32"/>
    </row>
    <row r="187" spans="1:1">
      <c r="A187" s="32"/>
    </row>
    <row r="188" spans="1:1">
      <c r="A188" s="32"/>
    </row>
    <row r="189" spans="1:1">
      <c r="A189" s="32"/>
    </row>
    <row r="190" spans="1:1">
      <c r="A190" s="32"/>
    </row>
    <row r="191" spans="1:1">
      <c r="A191" s="32"/>
    </row>
    <row r="192" spans="1:1">
      <c r="A192" s="32"/>
    </row>
    <row r="193" spans="1:1">
      <c r="A193" s="32"/>
    </row>
    <row r="194" spans="1:1">
      <c r="A194" s="32"/>
    </row>
    <row r="195" spans="1:1">
      <c r="A195" s="32"/>
    </row>
    <row r="196" spans="1:1">
      <c r="A196" s="32"/>
    </row>
    <row r="197" spans="1:1">
      <c r="A197" s="32"/>
    </row>
    <row r="198" spans="1:1">
      <c r="A198" s="32"/>
    </row>
    <row r="199" spans="1:1">
      <c r="A199" s="32"/>
    </row>
    <row r="200" spans="1:1">
      <c r="A200" s="32"/>
    </row>
    <row r="201" spans="1:1">
      <c r="A201" s="32"/>
    </row>
    <row r="202" spans="1:1">
      <c r="A202" s="61"/>
    </row>
    <row r="203" spans="1:1">
      <c r="A203" s="61"/>
    </row>
    <row r="204" spans="1:1">
      <c r="A204" s="61"/>
    </row>
    <row r="205" spans="1:1">
      <c r="A205" s="61"/>
    </row>
    <row r="206" spans="1:1">
      <c r="A206" s="61"/>
    </row>
    <row r="207" spans="1:1">
      <c r="A207" s="61"/>
    </row>
    <row r="208" spans="1:1">
      <c r="A208" s="61"/>
    </row>
  </sheetData>
  <mergeCells count="7">
    <mergeCell ref="B1:E1"/>
    <mergeCell ref="H3:H4"/>
    <mergeCell ref="A3:A4"/>
    <mergeCell ref="B3:B4"/>
    <mergeCell ref="C3:C4"/>
    <mergeCell ref="D3:D4"/>
    <mergeCell ref="G3:G4"/>
  </mergeCells>
  <conditionalFormatting sqref="D6:E64 D64:D65">
    <cfRule type="cellIs" dxfId="6" priority="2" operator="greaterThan">
      <formula>0</formula>
    </cfRule>
    <cfRule type="cellIs" dxfId="5" priority="3" operator="lessThan">
      <formula>0</formula>
    </cfRule>
  </conditionalFormatting>
  <conditionalFormatting sqref="H2:I2 G1:G64">
    <cfRule type="top10" dxfId="4" priority="4" rank="1"/>
    <cfRule type="top10" dxfId="3" priority="5" rank="1"/>
    <cfRule type="top10" dxfId="2" priority="6" rank="1"/>
  </conditionalFormatting>
  <conditionalFormatting sqref="I3:I64">
    <cfRule type="top10" dxfId="1" priority="7" rank="1"/>
  </conditionalFormatting>
  <conditionalFormatting sqref="H3:H64">
    <cfRule type="top10" dxfId="0" priority="8" bottom="1" rank="1"/>
  </conditionalFormatting>
  <hyperlinks>
    <hyperlink ref="G1" r:id="rId1"/>
  </hyperlinks>
  <pageMargins left="0.69930555555555496" right="0.69930555555555496" top="0.75" bottom="0.75" header="0.51180555555555496" footer="0.51180555555555496"/>
  <pageSetup paperSize="9" firstPageNumber="0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www.clubforex1.fr</dc:creator>
  <dc:description/>
  <cp:lastModifiedBy>Maintenance</cp:lastModifiedBy>
  <cp:revision>141</cp:revision>
  <cp:lastPrinted>2015-07-01T16:19:00Z</cp:lastPrinted>
  <dcterms:created xsi:type="dcterms:W3CDTF">2014-01-20T10:51:00Z</dcterms:created>
  <dcterms:modified xsi:type="dcterms:W3CDTF">2021-09-03T19:00:01Z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1036-10.1.0.5795</vt:lpwstr>
  </property>
  <property fmtid="{D5CDD505-2E9C-101B-9397-08002B2CF9AE}" pid="6" name="LinksUpToDate">
    <vt:bool>false</vt:bool>
  </property>
  <property fmtid="{D5CDD505-2E9C-101B-9397-08002B2CF9AE}" pid="7" name="MSIP_Label_d210e4fd-1ff5-4324-97e9-6e0860215bae_ActionId">
    <vt:lpwstr>e36f0481-7953-4e15-9352-87bd80c5b7fe</vt:lpwstr>
  </property>
  <property fmtid="{D5CDD505-2E9C-101B-9397-08002B2CF9AE}" pid="8" name="MSIP_Label_d210e4fd-1ff5-4324-97e9-6e0860215bae_Application">
    <vt:lpwstr>Microsoft Azure Information Protection</vt:lpwstr>
  </property>
  <property fmtid="{D5CDD505-2E9C-101B-9397-08002B2CF9AE}" pid="9" name="MSIP_Label_d210e4fd-1ff5-4324-97e9-6e0860215bae_Enabled">
    <vt:lpwstr>True</vt:lpwstr>
  </property>
  <property fmtid="{D5CDD505-2E9C-101B-9397-08002B2CF9AE}" pid="10" name="MSIP_Label_d210e4fd-1ff5-4324-97e9-6e0860215bae_Extended_MSFT_Method">
    <vt:lpwstr>Automatic</vt:lpwstr>
  </property>
  <property fmtid="{D5CDD505-2E9C-101B-9397-08002B2CF9AE}" pid="11" name="MSIP_Label_d210e4fd-1ff5-4324-97e9-6e0860215bae_Name">
    <vt:lpwstr>Confidential</vt:lpwstr>
  </property>
  <property fmtid="{D5CDD505-2E9C-101B-9397-08002B2CF9AE}" pid="12" name="MSIP_Label_d210e4fd-1ff5-4324-97e9-6e0860215bae_Owner">
    <vt:lpwstr>fbertin@computacenterfrance.com</vt:lpwstr>
  </property>
  <property fmtid="{D5CDD505-2E9C-101B-9397-08002B2CF9AE}" pid="13" name="MSIP_Label_d210e4fd-1ff5-4324-97e9-6e0860215bae_SetDate">
    <vt:lpwstr>2020-11-27T20:58:27.0937707Z</vt:lpwstr>
  </property>
  <property fmtid="{D5CDD505-2E9C-101B-9397-08002B2CF9AE}" pid="14" name="MSIP_Label_d210e4fd-1ff5-4324-97e9-6e0860215bae_SiteId">
    <vt:lpwstr>8e656664-5f36-4a5b-954c-c5405fd29206</vt:lpwstr>
  </property>
  <property fmtid="{D5CDD505-2E9C-101B-9397-08002B2CF9AE}" pid="15" name="ScaleCrop">
    <vt:bool>false</vt:bool>
  </property>
  <property fmtid="{D5CDD505-2E9C-101B-9397-08002B2CF9AE}" pid="16" name="Sensitivity">
    <vt:lpwstr>Confidential</vt:lpwstr>
  </property>
  <property fmtid="{D5CDD505-2E9C-101B-9397-08002B2CF9AE}" pid="17" name="ShareDoc">
    <vt:bool>false</vt:bool>
  </property>
</Properties>
</file>