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aul/Documents/"/>
    </mc:Choice>
  </mc:AlternateContent>
  <xr:revisionPtr revIDLastSave="0" documentId="13_ncr:1_{96A6C6E3-1C78-AA48-903C-C1EBDC1A9192}" xr6:coauthVersionLast="45" xr6:coauthVersionMax="45" xr10:uidLastSave="{00000000-0000-0000-0000-000000000000}"/>
  <bookViews>
    <workbookView xWindow="12620" yWindow="1960" windowWidth="27820" windowHeight="20140" xr2:uid="{00000000-000D-0000-FFFF-FFFF00000000}"/>
  </bookViews>
  <sheets>
    <sheet name="10 10" sheetId="1" r:id="rId1"/>
    <sheet name="20 5" sheetId="7" r:id="rId2"/>
    <sheet name="21 5" sheetId="6" r:id="rId3"/>
    <sheet name="report 3 way" sheetId="8" r:id="rId4"/>
    <sheet name="report 2 way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9" l="1"/>
  <c r="B31" i="9"/>
  <c r="D30" i="9"/>
  <c r="B30" i="9"/>
  <c r="D29" i="9"/>
  <c r="B29" i="9"/>
  <c r="D27" i="9"/>
  <c r="B27" i="9"/>
  <c r="D26" i="9"/>
  <c r="B26" i="9"/>
  <c r="D6" i="9"/>
  <c r="C6" i="9"/>
  <c r="B6" i="9"/>
  <c r="D4" i="9"/>
  <c r="D17" i="9" s="1"/>
  <c r="C4" i="9"/>
  <c r="C13" i="9" s="1"/>
  <c r="B4" i="9"/>
  <c r="B13" i="9" s="1"/>
  <c r="D3" i="9"/>
  <c r="C3" i="9"/>
  <c r="B3" i="9"/>
  <c r="D2" i="9"/>
  <c r="C2" i="9"/>
  <c r="B2" i="9"/>
  <c r="B22" i="9" l="1"/>
  <c r="B23" i="9"/>
  <c r="C23" i="9"/>
  <c r="D23" i="9"/>
  <c r="C12" i="9"/>
  <c r="B18" i="9"/>
  <c r="C18" i="9"/>
  <c r="D18" i="9"/>
  <c r="C22" i="9"/>
  <c r="E2" i="9"/>
  <c r="D22" i="9"/>
  <c r="E4" i="9"/>
  <c r="D12" i="9"/>
  <c r="D13" i="9"/>
  <c r="B17" i="9"/>
  <c r="E6" i="9"/>
  <c r="C17" i="9"/>
  <c r="E3" i="9"/>
  <c r="B12" i="9"/>
  <c r="D11" i="8"/>
  <c r="B3" i="8"/>
  <c r="C3" i="8"/>
  <c r="D3" i="8"/>
  <c r="D8" i="8" s="1"/>
  <c r="B2" i="8"/>
  <c r="C2" i="8"/>
  <c r="D2" i="8"/>
  <c r="D9" i="8" s="1"/>
  <c r="B4" i="8"/>
  <c r="C4" i="8"/>
  <c r="B6" i="8"/>
  <c r="C6" i="8"/>
  <c r="D6" i="8"/>
  <c r="D4" i="8"/>
  <c r="C8" i="8" l="1"/>
  <c r="C9" i="8"/>
  <c r="C13" i="8" s="1"/>
  <c r="E23" i="9"/>
  <c r="E18" i="9"/>
  <c r="D24" i="9"/>
  <c r="C14" i="9"/>
  <c r="C19" i="9"/>
  <c r="C24" i="9"/>
  <c r="D14" i="9"/>
  <c r="E13" i="9"/>
  <c r="D19" i="9"/>
  <c r="B8" i="8"/>
  <c r="B9" i="8"/>
  <c r="B13" i="8" s="1"/>
  <c r="E6" i="8"/>
  <c r="E4" i="8"/>
  <c r="E8" i="8"/>
  <c r="D12" i="8"/>
  <c r="E3" i="8"/>
  <c r="E2" i="8"/>
  <c r="D13" i="8"/>
  <c r="C12" i="8"/>
  <c r="C11" i="8"/>
  <c r="B11" i="8"/>
  <c r="E12" i="9" l="1"/>
  <c r="B14" i="9"/>
  <c r="E14" i="9" s="1"/>
  <c r="E17" i="9"/>
  <c r="B19" i="9"/>
  <c r="E19" i="9" s="1"/>
  <c r="E22" i="9"/>
  <c r="B24" i="9"/>
  <c r="E24" i="9" s="1"/>
  <c r="B12" i="8"/>
  <c r="B14" i="8" s="1"/>
  <c r="E9" i="8"/>
  <c r="E13" i="8"/>
  <c r="E11" i="8"/>
  <c r="D14" i="8"/>
  <c r="C14" i="8"/>
  <c r="D23" i="8"/>
  <c r="C23" i="8"/>
  <c r="S21" i="7"/>
  <c r="S18" i="7"/>
  <c r="S6" i="7"/>
  <c r="S3" i="7"/>
  <c r="S21" i="6"/>
  <c r="D30" i="8" s="1"/>
  <c r="S18" i="6"/>
  <c r="D27" i="8" s="1"/>
  <c r="S6" i="6"/>
  <c r="D29" i="8" s="1"/>
  <c r="S3" i="6"/>
  <c r="D26" i="8" s="1"/>
  <c r="S18" i="1"/>
  <c r="B27" i="8" s="1"/>
  <c r="S3" i="1"/>
  <c r="B26" i="8" s="1"/>
  <c r="S21" i="1"/>
  <c r="B30" i="8" s="1"/>
  <c r="S6" i="1"/>
  <c r="B29" i="8" s="1"/>
  <c r="C27" i="8" l="1"/>
  <c r="C27" i="9"/>
  <c r="E27" i="9" s="1"/>
  <c r="C30" i="8"/>
  <c r="E30" i="8" s="1"/>
  <c r="C30" i="9"/>
  <c r="E30" i="9" s="1"/>
  <c r="C26" i="8"/>
  <c r="C26" i="9"/>
  <c r="E26" i="9" s="1"/>
  <c r="C29" i="8"/>
  <c r="E29" i="8" s="1"/>
  <c r="C29" i="9"/>
  <c r="E29" i="9" s="1"/>
  <c r="E12" i="8"/>
  <c r="E27" i="8"/>
  <c r="E14" i="8"/>
  <c r="E26" i="8"/>
  <c r="B22" i="8"/>
  <c r="B17" i="8"/>
  <c r="B21" i="8"/>
  <c r="C22" i="8"/>
  <c r="C21" i="8"/>
  <c r="B18" i="8"/>
  <c r="B23" i="8"/>
  <c r="E23" i="8" s="1"/>
  <c r="D22" i="8"/>
  <c r="D21" i="8"/>
  <c r="D18" i="8"/>
  <c r="C17" i="8"/>
  <c r="C16" i="8"/>
  <c r="C18" i="8"/>
  <c r="D17" i="8"/>
  <c r="D16" i="8"/>
  <c r="B16" i="8"/>
  <c r="S30" i="6"/>
  <c r="D31" i="8" s="1"/>
  <c r="S30" i="7"/>
  <c r="S30" i="1"/>
  <c r="B31" i="8" s="1"/>
  <c r="C19" i="8" l="1"/>
  <c r="C31" i="8"/>
  <c r="E31" i="8" s="1"/>
  <c r="C31" i="9"/>
  <c r="E31" i="9" s="1"/>
  <c r="E18" i="8"/>
  <c r="E21" i="8"/>
  <c r="E16" i="8"/>
  <c r="B19" i="8"/>
  <c r="D24" i="8"/>
  <c r="E22" i="8"/>
  <c r="D19" i="8"/>
  <c r="E19" i="8" s="1"/>
  <c r="E17" i="8"/>
  <c r="C24" i="8"/>
  <c r="B24" i="8"/>
  <c r="E24" i="8" l="1"/>
</calcChain>
</file>

<file path=xl/sharedStrings.xml><?xml version="1.0" encoding="utf-8"?>
<sst xmlns="http://schemas.openxmlformats.org/spreadsheetml/2006/main" count="162" uniqueCount="61">
  <si>
    <t>% of winning trades</t>
  </si>
  <si>
    <t>Avg gain per trade</t>
  </si>
  <si>
    <t>Tick mode</t>
  </si>
  <si>
    <t>Avg Score</t>
  </si>
  <si>
    <t>Score</t>
  </si>
  <si>
    <t>Diff</t>
  </si>
  <si>
    <t>top table</t>
  </si>
  <si>
    <t>low to high</t>
  </si>
  <si>
    <t>bottom table</t>
  </si>
  <si>
    <t>Winst</t>
  </si>
  <si>
    <t>Return on initial capital</t>
  </si>
  <si>
    <t>Aantal trades</t>
  </si>
  <si>
    <t>% winstgevende trades</t>
  </si>
  <si>
    <t>Gem. winst per trade</t>
  </si>
  <si>
    <t>2-20 1-5</t>
  </si>
  <si>
    <t>2-10 1-10</t>
  </si>
  <si>
    <t>2-21 1-5</t>
  </si>
  <si>
    <t>set qty in range from 2 to 10 with 1 as interval</t>
  </si>
  <si>
    <t>set random in range van 1 to 10 with 1 as interval</t>
  </si>
  <si>
    <t>set qty in range from 2 to 20 with 1 as interval</t>
  </si>
  <si>
    <t>set random in range van 1 to 5 with 1 as interval</t>
  </si>
  <si>
    <t>set qty in range from 2 to 21 with 1 as interval</t>
  </si>
  <si>
    <t>INFO:</t>
  </si>
  <si>
    <t>sheet 10 10</t>
  </si>
  <si>
    <t>sheet 20 5</t>
  </si>
  <si>
    <t>sheet 21 5</t>
  </si>
  <si>
    <t>Qty</t>
  </si>
  <si>
    <t>Random</t>
  </si>
  <si>
    <t>#1 trades average-lowest</t>
  </si>
  <si>
    <t>average difference gain</t>
  </si>
  <si>
    <t>average difference win percentage</t>
  </si>
  <si>
    <t>score average gain</t>
  </si>
  <si>
    <t>score win percentage</t>
  </si>
  <si>
    <t>score averages</t>
  </si>
  <si>
    <t>averages</t>
  </si>
  <si>
    <t>Column1</t>
  </si>
  <si>
    <t>Column2</t>
  </si>
  <si>
    <t>Column3</t>
  </si>
  <si>
    <t>sheet locked; password=aaaa</t>
  </si>
  <si>
    <t>average gain:</t>
  </si>
  <si>
    <t>counted tests:</t>
  </si>
  <si>
    <t>win percentage:</t>
  </si>
  <si>
    <t>highest number of trades in the tests</t>
  </si>
  <si>
    <t>lowest number of trades in the tests</t>
  </si>
  <si>
    <t>average number of trades in the tests</t>
  </si>
  <si>
    <t>#2 trades highest-average</t>
  </si>
  <si>
    <t>counted tests: with trades lower then #1</t>
  </si>
  <si>
    <t>counted tests: with trades between #1 and #2</t>
  </si>
  <si>
    <t>counted tests: with trades higher then #2</t>
  </si>
  <si>
    <t>average gain: with trades lower then #1</t>
  </si>
  <si>
    <t>average gain: with trades between #1 and #2</t>
  </si>
  <si>
    <t>average gain: with trades higher then #2</t>
  </si>
  <si>
    <t>win percentage: with trades lower then #1</t>
  </si>
  <si>
    <t>win percentage: with trades between #1 and #2</t>
  </si>
  <si>
    <t>win percentage: with trades higher then #2</t>
  </si>
  <si>
    <t>counted tests: with trades lower then trade average</t>
  </si>
  <si>
    <t>counted tests: with trades higher then trade average</t>
  </si>
  <si>
    <t>average gain: with trades lower then trade average</t>
  </si>
  <si>
    <t>average gain: with trades higher then trade average</t>
  </si>
  <si>
    <t>win percentage: with trades lower then trade average</t>
  </si>
  <si>
    <t>win percentage: with trades higher then trade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</si>
</sst>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€&quot;\ #,##0.00"/>
    <numFmt numFmtId="166" formatCode="0.0%"/>
    <numFmt numFmtId="167" formatCode="&quot;€&quot;\ 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Helvetic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/>
    <xf numFmtId="4" fontId="3" fillId="0" borderId="0" xfId="0" applyNumberFormat="1" applyFont="1"/>
    <xf numFmtId="10" fontId="3" fillId="0" borderId="0" xfId="0" applyNumberFormat="1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right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" fontId="0" fillId="0" borderId="9" xfId="0" applyNumberFormat="1" applyBorder="1"/>
    <xf numFmtId="166" fontId="0" fillId="0" borderId="9" xfId="0" applyNumberFormat="1" applyBorder="1"/>
    <xf numFmtId="167" fontId="0" fillId="0" borderId="9" xfId="0" applyNumberFormat="1" applyBorder="1"/>
    <xf numFmtId="0" fontId="0" fillId="0" borderId="10" xfId="0" applyBorder="1"/>
    <xf numFmtId="164" fontId="0" fillId="0" borderId="10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4" fontId="0" fillId="0" borderId="8" xfId="0" applyNumberFormat="1" applyBorder="1"/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1" xfId="0" applyNumberFormat="1" applyBorder="1"/>
    <xf numFmtId="0" fontId="0" fillId="0" borderId="1" xfId="0" applyBorder="1"/>
    <xf numFmtId="167" fontId="0" fillId="0" borderId="2" xfId="0" applyNumberFormat="1" applyBorder="1"/>
    <xf numFmtId="0" fontId="0" fillId="0" borderId="4" xfId="0" applyBorder="1"/>
    <xf numFmtId="166" fontId="0" fillId="0" borderId="5" xfId="0" applyNumberFormat="1" applyBorder="1"/>
    <xf numFmtId="166" fontId="0" fillId="0" borderId="8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15" xfId="0" applyBorder="1"/>
    <xf numFmtId="164" fontId="0" fillId="0" borderId="0" xfId="0" applyNumberFormat="1" applyBorder="1"/>
    <xf numFmtId="164" fontId="0" fillId="0" borderId="5" xfId="0" applyNumberFormat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0" xfId="0" applyNumberFormat="1" applyBorder="1" applyAlignment="1">
      <alignment horizontal="right"/>
    </xf>
    <xf numFmtId="0" fontId="0" fillId="0" borderId="16" xfId="0" applyBorder="1"/>
    <xf numFmtId="0" fontId="0" fillId="0" borderId="0" xfId="0" applyBorder="1"/>
    <xf numFmtId="1" fontId="0" fillId="0" borderId="0" xfId="0" applyNumberFormat="1" applyBorder="1"/>
    <xf numFmtId="167" fontId="0" fillId="0" borderId="0" xfId="0" applyNumberFormat="1" applyBorder="1"/>
    <xf numFmtId="166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10'!$E$2:$E$101</c:f>
              <c:numCache>
                <c:formatCode>General</c:formatCode>
                <c:ptCount val="100"/>
                <c:pt idx="0">
                  <c:v>5.6566000000000001</c:v>
                </c:pt>
                <c:pt idx="1">
                  <c:v>5.6566000000000001</c:v>
                </c:pt>
                <c:pt idx="2">
                  <c:v>5.6566000000000001</c:v>
                </c:pt>
                <c:pt idx="3">
                  <c:v>5.6566000000000001</c:v>
                </c:pt>
                <c:pt idx="4">
                  <c:v>5.6566000000000001</c:v>
                </c:pt>
                <c:pt idx="5">
                  <c:v>10.462400000000001</c:v>
                </c:pt>
                <c:pt idx="6">
                  <c:v>10.577</c:v>
                </c:pt>
                <c:pt idx="7">
                  <c:v>10.8066</c:v>
                </c:pt>
                <c:pt idx="8">
                  <c:v>11.1304</c:v>
                </c:pt>
                <c:pt idx="9">
                  <c:v>11.7249</c:v>
                </c:pt>
                <c:pt idx="10">
                  <c:v>11.7356</c:v>
                </c:pt>
                <c:pt idx="11">
                  <c:v>11.7447</c:v>
                </c:pt>
                <c:pt idx="12">
                  <c:v>12.227499999999999</c:v>
                </c:pt>
                <c:pt idx="13">
                  <c:v>12.973000000000001</c:v>
                </c:pt>
                <c:pt idx="14">
                  <c:v>13.3459</c:v>
                </c:pt>
                <c:pt idx="15">
                  <c:v>13.6191</c:v>
                </c:pt>
                <c:pt idx="16">
                  <c:v>13.6859</c:v>
                </c:pt>
                <c:pt idx="17">
                  <c:v>13.9367</c:v>
                </c:pt>
                <c:pt idx="18">
                  <c:v>14.3253</c:v>
                </c:pt>
                <c:pt idx="19">
                  <c:v>14.509</c:v>
                </c:pt>
                <c:pt idx="20">
                  <c:v>14.587400000000001</c:v>
                </c:pt>
                <c:pt idx="21">
                  <c:v>14.605600000000001</c:v>
                </c:pt>
                <c:pt idx="22">
                  <c:v>14.775600000000001</c:v>
                </c:pt>
                <c:pt idx="23">
                  <c:v>15.035399999999999</c:v>
                </c:pt>
                <c:pt idx="24">
                  <c:v>15.2494</c:v>
                </c:pt>
                <c:pt idx="25">
                  <c:v>15.2561</c:v>
                </c:pt>
                <c:pt idx="26">
                  <c:v>15.4374</c:v>
                </c:pt>
                <c:pt idx="27">
                  <c:v>15.7966</c:v>
                </c:pt>
                <c:pt idx="28">
                  <c:v>15.815099999999999</c:v>
                </c:pt>
                <c:pt idx="29">
                  <c:v>15.898899999999999</c:v>
                </c:pt>
                <c:pt idx="30">
                  <c:v>16.0564</c:v>
                </c:pt>
                <c:pt idx="31">
                  <c:v>16.313500000000001</c:v>
                </c:pt>
                <c:pt idx="32">
                  <c:v>16.426500000000001</c:v>
                </c:pt>
                <c:pt idx="33">
                  <c:v>16.9815</c:v>
                </c:pt>
                <c:pt idx="34">
                  <c:v>16.9984</c:v>
                </c:pt>
                <c:pt idx="35">
                  <c:v>17.037199999999999</c:v>
                </c:pt>
                <c:pt idx="36">
                  <c:v>17.120200000000001</c:v>
                </c:pt>
                <c:pt idx="37">
                  <c:v>17.133299999999998</c:v>
                </c:pt>
                <c:pt idx="38">
                  <c:v>17.165099999999999</c:v>
                </c:pt>
                <c:pt idx="39">
                  <c:v>17.2608</c:v>
                </c:pt>
                <c:pt idx="40">
                  <c:v>17.271799999999999</c:v>
                </c:pt>
                <c:pt idx="41">
                  <c:v>17.2727</c:v>
                </c:pt>
                <c:pt idx="42">
                  <c:v>17.292000000000002</c:v>
                </c:pt>
                <c:pt idx="43">
                  <c:v>17.292000000000002</c:v>
                </c:pt>
                <c:pt idx="44">
                  <c:v>17.292000000000002</c:v>
                </c:pt>
                <c:pt idx="45">
                  <c:v>17.292000000000002</c:v>
                </c:pt>
                <c:pt idx="46">
                  <c:v>17.292000000000002</c:v>
                </c:pt>
                <c:pt idx="47">
                  <c:v>17.458200000000001</c:v>
                </c:pt>
                <c:pt idx="48">
                  <c:v>17.7073</c:v>
                </c:pt>
                <c:pt idx="49">
                  <c:v>17.901800000000001</c:v>
                </c:pt>
                <c:pt idx="50">
                  <c:v>18.072700000000001</c:v>
                </c:pt>
                <c:pt idx="51">
                  <c:v>18.075700000000001</c:v>
                </c:pt>
                <c:pt idx="52">
                  <c:v>18.1326</c:v>
                </c:pt>
                <c:pt idx="53">
                  <c:v>18.145199999999999</c:v>
                </c:pt>
                <c:pt idx="54">
                  <c:v>18.5169</c:v>
                </c:pt>
                <c:pt idx="55">
                  <c:v>18.660900000000002</c:v>
                </c:pt>
                <c:pt idx="56">
                  <c:v>18.8474</c:v>
                </c:pt>
                <c:pt idx="57">
                  <c:v>19.0364</c:v>
                </c:pt>
                <c:pt idx="58">
                  <c:v>19.2881</c:v>
                </c:pt>
                <c:pt idx="59">
                  <c:v>19.431999999999999</c:v>
                </c:pt>
                <c:pt idx="60">
                  <c:v>19.4407</c:v>
                </c:pt>
                <c:pt idx="61">
                  <c:v>19.518899999999999</c:v>
                </c:pt>
                <c:pt idx="62">
                  <c:v>19.908300000000001</c:v>
                </c:pt>
                <c:pt idx="63">
                  <c:v>19.959399999999999</c:v>
                </c:pt>
                <c:pt idx="64">
                  <c:v>19.970099999999999</c:v>
                </c:pt>
                <c:pt idx="65">
                  <c:v>19.970099999999999</c:v>
                </c:pt>
                <c:pt idx="66">
                  <c:v>19.970099999999999</c:v>
                </c:pt>
                <c:pt idx="67">
                  <c:v>19.970099999999999</c:v>
                </c:pt>
                <c:pt idx="68">
                  <c:v>19.970099999999999</c:v>
                </c:pt>
                <c:pt idx="69">
                  <c:v>20.168600000000001</c:v>
                </c:pt>
                <c:pt idx="70">
                  <c:v>20.224799999999998</c:v>
                </c:pt>
                <c:pt idx="71">
                  <c:v>20.261099999999999</c:v>
                </c:pt>
                <c:pt idx="72">
                  <c:v>20.261099999999999</c:v>
                </c:pt>
                <c:pt idx="73">
                  <c:v>20.261099999999999</c:v>
                </c:pt>
                <c:pt idx="74">
                  <c:v>20.261099999999999</c:v>
                </c:pt>
                <c:pt idx="75">
                  <c:v>20.261099999999999</c:v>
                </c:pt>
                <c:pt idx="76">
                  <c:v>20.867000000000001</c:v>
                </c:pt>
                <c:pt idx="77">
                  <c:v>21.487300000000001</c:v>
                </c:pt>
                <c:pt idx="78">
                  <c:v>21.487300000000001</c:v>
                </c:pt>
                <c:pt idx="79">
                  <c:v>21.487300000000001</c:v>
                </c:pt>
                <c:pt idx="80">
                  <c:v>21.487300000000001</c:v>
                </c:pt>
                <c:pt idx="81">
                  <c:v>21.487300000000001</c:v>
                </c:pt>
                <c:pt idx="82">
                  <c:v>21.558900000000001</c:v>
                </c:pt>
                <c:pt idx="83">
                  <c:v>21.693999999999999</c:v>
                </c:pt>
                <c:pt idx="84">
                  <c:v>21.855</c:v>
                </c:pt>
                <c:pt idx="85">
                  <c:v>22.256699999999999</c:v>
                </c:pt>
                <c:pt idx="86">
                  <c:v>22.256699999999999</c:v>
                </c:pt>
                <c:pt idx="87">
                  <c:v>22.552900000000001</c:v>
                </c:pt>
                <c:pt idx="88">
                  <c:v>27.431799999999999</c:v>
                </c:pt>
                <c:pt idx="89">
                  <c:v>28.712900000000001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5-5B47-B93F-D72561879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5'!$D$105:$D$204</c:f>
              <c:numCache>
                <c:formatCode>0.00%</c:formatCode>
                <c:ptCount val="100"/>
                <c:pt idx="0">
                  <c:v>0.52629999999999999</c:v>
                </c:pt>
                <c:pt idx="1">
                  <c:v>0.52629999999999999</c:v>
                </c:pt>
                <c:pt idx="2">
                  <c:v>0.52629999999999999</c:v>
                </c:pt>
                <c:pt idx="3">
                  <c:v>0.53100000000000003</c:v>
                </c:pt>
                <c:pt idx="4">
                  <c:v>0.53190000000000004</c:v>
                </c:pt>
                <c:pt idx="5">
                  <c:v>0.53759999999999997</c:v>
                </c:pt>
                <c:pt idx="6">
                  <c:v>0.54079999999999995</c:v>
                </c:pt>
                <c:pt idx="7">
                  <c:v>0.54400000000000004</c:v>
                </c:pt>
                <c:pt idx="8">
                  <c:v>0.54469999999999996</c:v>
                </c:pt>
                <c:pt idx="9">
                  <c:v>0.54700000000000004</c:v>
                </c:pt>
                <c:pt idx="10">
                  <c:v>0.54810000000000003</c:v>
                </c:pt>
                <c:pt idx="11">
                  <c:v>0.54849999999999999</c:v>
                </c:pt>
                <c:pt idx="12">
                  <c:v>0.54930000000000001</c:v>
                </c:pt>
                <c:pt idx="13">
                  <c:v>0.55220000000000002</c:v>
                </c:pt>
                <c:pt idx="14">
                  <c:v>0.55559999999999998</c:v>
                </c:pt>
                <c:pt idx="15">
                  <c:v>0.55610000000000004</c:v>
                </c:pt>
                <c:pt idx="16">
                  <c:v>0.55610000000000004</c:v>
                </c:pt>
                <c:pt idx="17">
                  <c:v>0.55689999999999995</c:v>
                </c:pt>
                <c:pt idx="18">
                  <c:v>0.55710000000000004</c:v>
                </c:pt>
                <c:pt idx="19">
                  <c:v>0.55710000000000004</c:v>
                </c:pt>
                <c:pt idx="20">
                  <c:v>0.55740000000000001</c:v>
                </c:pt>
                <c:pt idx="21">
                  <c:v>0.55859999999999999</c:v>
                </c:pt>
                <c:pt idx="22">
                  <c:v>0.55879999999999996</c:v>
                </c:pt>
                <c:pt idx="23">
                  <c:v>0.55920000000000003</c:v>
                </c:pt>
                <c:pt idx="24">
                  <c:v>0.56079999999999997</c:v>
                </c:pt>
                <c:pt idx="25">
                  <c:v>0.56159999999999999</c:v>
                </c:pt>
                <c:pt idx="26">
                  <c:v>0.56179999999999997</c:v>
                </c:pt>
                <c:pt idx="27">
                  <c:v>0.56469999999999998</c:v>
                </c:pt>
                <c:pt idx="28">
                  <c:v>0.56710000000000005</c:v>
                </c:pt>
                <c:pt idx="29">
                  <c:v>0.56740000000000002</c:v>
                </c:pt>
                <c:pt idx="30">
                  <c:v>0.56850000000000001</c:v>
                </c:pt>
                <c:pt idx="31">
                  <c:v>0.57330000000000003</c:v>
                </c:pt>
                <c:pt idx="32">
                  <c:v>0.57330000000000003</c:v>
                </c:pt>
                <c:pt idx="33">
                  <c:v>0.57389999999999997</c:v>
                </c:pt>
                <c:pt idx="34">
                  <c:v>0.57389999999999997</c:v>
                </c:pt>
                <c:pt idx="35">
                  <c:v>0.57389999999999997</c:v>
                </c:pt>
                <c:pt idx="36">
                  <c:v>0.57509999999999994</c:v>
                </c:pt>
                <c:pt idx="37">
                  <c:v>0.57589999999999997</c:v>
                </c:pt>
                <c:pt idx="38">
                  <c:v>0.57989999999999997</c:v>
                </c:pt>
                <c:pt idx="39">
                  <c:v>0.58040000000000003</c:v>
                </c:pt>
                <c:pt idx="40">
                  <c:v>0.58140000000000003</c:v>
                </c:pt>
                <c:pt idx="41">
                  <c:v>0.58199999999999996</c:v>
                </c:pt>
                <c:pt idx="42">
                  <c:v>0.58230000000000004</c:v>
                </c:pt>
                <c:pt idx="43">
                  <c:v>0.58230000000000004</c:v>
                </c:pt>
                <c:pt idx="44">
                  <c:v>0.58299999999999996</c:v>
                </c:pt>
                <c:pt idx="45">
                  <c:v>0.58320000000000005</c:v>
                </c:pt>
                <c:pt idx="46">
                  <c:v>0.58330000000000004</c:v>
                </c:pt>
                <c:pt idx="47">
                  <c:v>0.58330000000000004</c:v>
                </c:pt>
                <c:pt idx="48">
                  <c:v>0.58420000000000005</c:v>
                </c:pt>
                <c:pt idx="49">
                  <c:v>0.58630000000000004</c:v>
                </c:pt>
                <c:pt idx="50">
                  <c:v>0.5877</c:v>
                </c:pt>
                <c:pt idx="51">
                  <c:v>0.58819999999999995</c:v>
                </c:pt>
                <c:pt idx="52">
                  <c:v>0.58930000000000005</c:v>
                </c:pt>
                <c:pt idx="53">
                  <c:v>0.5897</c:v>
                </c:pt>
                <c:pt idx="54">
                  <c:v>0.59030000000000005</c:v>
                </c:pt>
                <c:pt idx="55">
                  <c:v>0.59189999999999998</c:v>
                </c:pt>
                <c:pt idx="56">
                  <c:v>0.59250000000000003</c:v>
                </c:pt>
                <c:pt idx="57">
                  <c:v>0.59260000000000002</c:v>
                </c:pt>
                <c:pt idx="58">
                  <c:v>0.59319999999999995</c:v>
                </c:pt>
                <c:pt idx="59">
                  <c:v>0.59350000000000003</c:v>
                </c:pt>
                <c:pt idx="60">
                  <c:v>0.59379999999999999</c:v>
                </c:pt>
                <c:pt idx="61">
                  <c:v>0.59379999999999999</c:v>
                </c:pt>
                <c:pt idx="62">
                  <c:v>0.59419999999999995</c:v>
                </c:pt>
                <c:pt idx="63">
                  <c:v>0.59530000000000005</c:v>
                </c:pt>
                <c:pt idx="64">
                  <c:v>0.59630000000000005</c:v>
                </c:pt>
                <c:pt idx="65">
                  <c:v>0.59860000000000002</c:v>
                </c:pt>
                <c:pt idx="66">
                  <c:v>0.5988</c:v>
                </c:pt>
                <c:pt idx="67">
                  <c:v>0.60050000000000003</c:v>
                </c:pt>
                <c:pt idx="68">
                  <c:v>0.60050000000000003</c:v>
                </c:pt>
                <c:pt idx="69">
                  <c:v>0.60189999999999999</c:v>
                </c:pt>
                <c:pt idx="70">
                  <c:v>0.60189999999999999</c:v>
                </c:pt>
                <c:pt idx="71">
                  <c:v>0.60499999999999998</c:v>
                </c:pt>
                <c:pt idx="72">
                  <c:v>0.60550000000000004</c:v>
                </c:pt>
                <c:pt idx="73">
                  <c:v>0.60580000000000001</c:v>
                </c:pt>
                <c:pt idx="74">
                  <c:v>0.60619999999999996</c:v>
                </c:pt>
                <c:pt idx="75">
                  <c:v>0.60829999999999995</c:v>
                </c:pt>
                <c:pt idx="76">
                  <c:v>0.60980000000000001</c:v>
                </c:pt>
                <c:pt idx="77">
                  <c:v>0.6129</c:v>
                </c:pt>
                <c:pt idx="78">
                  <c:v>0.61539999999999995</c:v>
                </c:pt>
                <c:pt idx="79">
                  <c:v>0.61539999999999995</c:v>
                </c:pt>
                <c:pt idx="80">
                  <c:v>0.61609999999999998</c:v>
                </c:pt>
                <c:pt idx="81">
                  <c:v>0.61670000000000003</c:v>
                </c:pt>
                <c:pt idx="82">
                  <c:v>0.62039999999999995</c:v>
                </c:pt>
                <c:pt idx="83">
                  <c:v>0.621</c:v>
                </c:pt>
                <c:pt idx="84">
                  <c:v>0.623</c:v>
                </c:pt>
                <c:pt idx="85">
                  <c:v>0.623</c:v>
                </c:pt>
                <c:pt idx="86">
                  <c:v>0.62390000000000001</c:v>
                </c:pt>
                <c:pt idx="87">
                  <c:v>0.62790000000000001</c:v>
                </c:pt>
                <c:pt idx="88">
                  <c:v>0.62960000000000005</c:v>
                </c:pt>
                <c:pt idx="89">
                  <c:v>0.62960000000000005</c:v>
                </c:pt>
                <c:pt idx="90">
                  <c:v>0.64080000000000004</c:v>
                </c:pt>
                <c:pt idx="91">
                  <c:v>0.64649999999999996</c:v>
                </c:pt>
                <c:pt idx="92">
                  <c:v>0.64710000000000001</c:v>
                </c:pt>
                <c:pt idx="93">
                  <c:v>0.65180000000000005</c:v>
                </c:pt>
                <c:pt idx="94">
                  <c:v>0.65180000000000005</c:v>
                </c:pt>
                <c:pt idx="95">
                  <c:v>0.65249999999999997</c:v>
                </c:pt>
                <c:pt idx="96">
                  <c:v>0.65690000000000004</c:v>
                </c:pt>
                <c:pt idx="97">
                  <c:v>0.66</c:v>
                </c:pt>
                <c:pt idx="98">
                  <c:v>0.66</c:v>
                </c:pt>
                <c:pt idx="99">
                  <c:v>0.66300000000000003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D-F34D-9FFC-19D7FCAC9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5'!$C$2:$C$101</c:f>
              <c:numCache>
                <c:formatCode>General</c:formatCode>
                <c:ptCount val="100"/>
                <c:pt idx="0">
                  <c:v>133</c:v>
                </c:pt>
                <c:pt idx="1">
                  <c:v>114</c:v>
                </c:pt>
                <c:pt idx="2">
                  <c:v>114</c:v>
                </c:pt>
                <c:pt idx="3">
                  <c:v>145</c:v>
                </c:pt>
                <c:pt idx="4">
                  <c:v>170</c:v>
                </c:pt>
                <c:pt idx="5">
                  <c:v>188</c:v>
                </c:pt>
                <c:pt idx="6">
                  <c:v>290</c:v>
                </c:pt>
                <c:pt idx="7">
                  <c:v>343</c:v>
                </c:pt>
                <c:pt idx="8">
                  <c:v>132</c:v>
                </c:pt>
                <c:pt idx="9">
                  <c:v>193</c:v>
                </c:pt>
                <c:pt idx="10">
                  <c:v>173</c:v>
                </c:pt>
                <c:pt idx="11">
                  <c:v>340</c:v>
                </c:pt>
                <c:pt idx="12">
                  <c:v>104</c:v>
                </c:pt>
                <c:pt idx="13">
                  <c:v>164</c:v>
                </c:pt>
                <c:pt idx="14">
                  <c:v>86</c:v>
                </c:pt>
                <c:pt idx="15">
                  <c:v>235</c:v>
                </c:pt>
                <c:pt idx="16">
                  <c:v>123</c:v>
                </c:pt>
                <c:pt idx="17">
                  <c:v>215</c:v>
                </c:pt>
                <c:pt idx="18">
                  <c:v>230</c:v>
                </c:pt>
                <c:pt idx="19">
                  <c:v>129</c:v>
                </c:pt>
                <c:pt idx="20">
                  <c:v>287</c:v>
                </c:pt>
                <c:pt idx="21">
                  <c:v>365</c:v>
                </c:pt>
                <c:pt idx="22">
                  <c:v>268</c:v>
                </c:pt>
                <c:pt idx="23">
                  <c:v>190</c:v>
                </c:pt>
                <c:pt idx="24">
                  <c:v>345</c:v>
                </c:pt>
                <c:pt idx="25">
                  <c:v>61</c:v>
                </c:pt>
                <c:pt idx="26">
                  <c:v>61</c:v>
                </c:pt>
                <c:pt idx="27">
                  <c:v>292</c:v>
                </c:pt>
                <c:pt idx="28">
                  <c:v>221</c:v>
                </c:pt>
                <c:pt idx="29">
                  <c:v>134</c:v>
                </c:pt>
                <c:pt idx="30">
                  <c:v>226</c:v>
                </c:pt>
                <c:pt idx="31">
                  <c:v>155</c:v>
                </c:pt>
                <c:pt idx="32">
                  <c:v>499</c:v>
                </c:pt>
                <c:pt idx="33">
                  <c:v>169</c:v>
                </c:pt>
                <c:pt idx="34">
                  <c:v>147</c:v>
                </c:pt>
                <c:pt idx="35">
                  <c:v>589</c:v>
                </c:pt>
                <c:pt idx="36">
                  <c:v>126</c:v>
                </c:pt>
                <c:pt idx="37">
                  <c:v>142</c:v>
                </c:pt>
                <c:pt idx="38">
                  <c:v>143</c:v>
                </c:pt>
                <c:pt idx="39">
                  <c:v>115</c:v>
                </c:pt>
                <c:pt idx="40">
                  <c:v>386</c:v>
                </c:pt>
                <c:pt idx="41">
                  <c:v>485</c:v>
                </c:pt>
                <c:pt idx="42">
                  <c:v>272</c:v>
                </c:pt>
                <c:pt idx="43">
                  <c:v>189</c:v>
                </c:pt>
                <c:pt idx="44">
                  <c:v>112</c:v>
                </c:pt>
                <c:pt idx="45">
                  <c:v>416</c:v>
                </c:pt>
                <c:pt idx="46">
                  <c:v>465</c:v>
                </c:pt>
                <c:pt idx="47">
                  <c:v>271</c:v>
                </c:pt>
                <c:pt idx="48">
                  <c:v>187</c:v>
                </c:pt>
                <c:pt idx="49">
                  <c:v>187</c:v>
                </c:pt>
                <c:pt idx="50">
                  <c:v>342</c:v>
                </c:pt>
                <c:pt idx="51">
                  <c:v>98</c:v>
                </c:pt>
                <c:pt idx="52">
                  <c:v>486</c:v>
                </c:pt>
                <c:pt idx="53">
                  <c:v>158</c:v>
                </c:pt>
                <c:pt idx="54">
                  <c:v>322</c:v>
                </c:pt>
                <c:pt idx="55">
                  <c:v>120</c:v>
                </c:pt>
                <c:pt idx="56">
                  <c:v>398</c:v>
                </c:pt>
                <c:pt idx="57">
                  <c:v>70</c:v>
                </c:pt>
                <c:pt idx="58">
                  <c:v>70</c:v>
                </c:pt>
                <c:pt idx="59">
                  <c:v>136</c:v>
                </c:pt>
                <c:pt idx="60">
                  <c:v>79</c:v>
                </c:pt>
                <c:pt idx="61">
                  <c:v>79</c:v>
                </c:pt>
                <c:pt idx="62">
                  <c:v>167</c:v>
                </c:pt>
                <c:pt idx="63">
                  <c:v>520</c:v>
                </c:pt>
                <c:pt idx="64">
                  <c:v>428</c:v>
                </c:pt>
                <c:pt idx="65">
                  <c:v>200</c:v>
                </c:pt>
                <c:pt idx="66">
                  <c:v>189</c:v>
                </c:pt>
                <c:pt idx="67">
                  <c:v>249</c:v>
                </c:pt>
                <c:pt idx="68">
                  <c:v>227</c:v>
                </c:pt>
                <c:pt idx="69">
                  <c:v>152</c:v>
                </c:pt>
                <c:pt idx="70">
                  <c:v>112</c:v>
                </c:pt>
                <c:pt idx="71">
                  <c:v>215</c:v>
                </c:pt>
                <c:pt idx="72">
                  <c:v>50</c:v>
                </c:pt>
                <c:pt idx="73">
                  <c:v>50</c:v>
                </c:pt>
                <c:pt idx="74">
                  <c:v>417</c:v>
                </c:pt>
                <c:pt idx="75">
                  <c:v>417</c:v>
                </c:pt>
                <c:pt idx="76">
                  <c:v>102</c:v>
                </c:pt>
                <c:pt idx="77">
                  <c:v>219</c:v>
                </c:pt>
                <c:pt idx="78">
                  <c:v>256</c:v>
                </c:pt>
                <c:pt idx="79">
                  <c:v>256</c:v>
                </c:pt>
                <c:pt idx="80">
                  <c:v>108</c:v>
                </c:pt>
                <c:pt idx="81">
                  <c:v>108</c:v>
                </c:pt>
                <c:pt idx="82">
                  <c:v>218</c:v>
                </c:pt>
                <c:pt idx="83">
                  <c:v>108</c:v>
                </c:pt>
                <c:pt idx="84">
                  <c:v>270</c:v>
                </c:pt>
                <c:pt idx="85">
                  <c:v>91</c:v>
                </c:pt>
                <c:pt idx="86">
                  <c:v>82</c:v>
                </c:pt>
                <c:pt idx="87">
                  <c:v>130</c:v>
                </c:pt>
                <c:pt idx="88">
                  <c:v>156</c:v>
                </c:pt>
                <c:pt idx="89">
                  <c:v>120</c:v>
                </c:pt>
                <c:pt idx="90">
                  <c:v>75</c:v>
                </c:pt>
                <c:pt idx="91">
                  <c:v>75</c:v>
                </c:pt>
                <c:pt idx="92">
                  <c:v>119</c:v>
                </c:pt>
                <c:pt idx="93">
                  <c:v>118</c:v>
                </c:pt>
                <c:pt idx="94">
                  <c:v>103</c:v>
                </c:pt>
                <c:pt idx="95">
                  <c:v>109</c:v>
                </c:pt>
                <c:pt idx="96">
                  <c:v>112</c:v>
                </c:pt>
                <c:pt idx="97">
                  <c:v>112</c:v>
                </c:pt>
                <c:pt idx="98">
                  <c:v>99</c:v>
                </c:pt>
                <c:pt idx="99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3-5E42-BFDC-4B28EB34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5'!$C$105:$C$204</c:f>
              <c:numCache>
                <c:formatCode>General</c:formatCode>
                <c:ptCount val="100"/>
                <c:pt idx="0">
                  <c:v>133</c:v>
                </c:pt>
                <c:pt idx="1">
                  <c:v>114</c:v>
                </c:pt>
                <c:pt idx="2">
                  <c:v>114</c:v>
                </c:pt>
                <c:pt idx="3">
                  <c:v>290</c:v>
                </c:pt>
                <c:pt idx="4">
                  <c:v>188</c:v>
                </c:pt>
                <c:pt idx="5">
                  <c:v>173</c:v>
                </c:pt>
                <c:pt idx="6">
                  <c:v>98</c:v>
                </c:pt>
                <c:pt idx="7">
                  <c:v>193</c:v>
                </c:pt>
                <c:pt idx="8">
                  <c:v>123</c:v>
                </c:pt>
                <c:pt idx="9">
                  <c:v>287</c:v>
                </c:pt>
                <c:pt idx="10">
                  <c:v>104</c:v>
                </c:pt>
                <c:pt idx="11">
                  <c:v>268</c:v>
                </c:pt>
                <c:pt idx="12">
                  <c:v>142</c:v>
                </c:pt>
                <c:pt idx="13">
                  <c:v>134</c:v>
                </c:pt>
                <c:pt idx="14">
                  <c:v>126</c:v>
                </c:pt>
                <c:pt idx="15">
                  <c:v>187</c:v>
                </c:pt>
                <c:pt idx="16">
                  <c:v>187</c:v>
                </c:pt>
                <c:pt idx="17">
                  <c:v>343</c:v>
                </c:pt>
                <c:pt idx="18">
                  <c:v>70</c:v>
                </c:pt>
                <c:pt idx="19">
                  <c:v>70</c:v>
                </c:pt>
                <c:pt idx="20">
                  <c:v>235</c:v>
                </c:pt>
                <c:pt idx="21">
                  <c:v>145</c:v>
                </c:pt>
                <c:pt idx="22">
                  <c:v>136</c:v>
                </c:pt>
                <c:pt idx="23">
                  <c:v>152</c:v>
                </c:pt>
                <c:pt idx="24">
                  <c:v>189</c:v>
                </c:pt>
                <c:pt idx="25">
                  <c:v>365</c:v>
                </c:pt>
                <c:pt idx="26">
                  <c:v>340</c:v>
                </c:pt>
                <c:pt idx="27">
                  <c:v>170</c:v>
                </c:pt>
                <c:pt idx="28">
                  <c:v>164</c:v>
                </c:pt>
                <c:pt idx="29">
                  <c:v>215</c:v>
                </c:pt>
                <c:pt idx="30">
                  <c:v>292</c:v>
                </c:pt>
                <c:pt idx="31">
                  <c:v>75</c:v>
                </c:pt>
                <c:pt idx="32">
                  <c:v>75</c:v>
                </c:pt>
                <c:pt idx="33">
                  <c:v>345</c:v>
                </c:pt>
                <c:pt idx="34">
                  <c:v>230</c:v>
                </c:pt>
                <c:pt idx="35">
                  <c:v>115</c:v>
                </c:pt>
                <c:pt idx="36">
                  <c:v>386</c:v>
                </c:pt>
                <c:pt idx="37">
                  <c:v>158</c:v>
                </c:pt>
                <c:pt idx="38">
                  <c:v>169</c:v>
                </c:pt>
                <c:pt idx="39">
                  <c:v>143</c:v>
                </c:pt>
                <c:pt idx="40">
                  <c:v>129</c:v>
                </c:pt>
                <c:pt idx="41">
                  <c:v>189</c:v>
                </c:pt>
                <c:pt idx="42">
                  <c:v>79</c:v>
                </c:pt>
                <c:pt idx="43">
                  <c:v>79</c:v>
                </c:pt>
                <c:pt idx="44">
                  <c:v>271</c:v>
                </c:pt>
                <c:pt idx="45">
                  <c:v>499</c:v>
                </c:pt>
                <c:pt idx="46">
                  <c:v>156</c:v>
                </c:pt>
                <c:pt idx="47">
                  <c:v>132</c:v>
                </c:pt>
                <c:pt idx="48">
                  <c:v>190</c:v>
                </c:pt>
                <c:pt idx="49">
                  <c:v>249</c:v>
                </c:pt>
                <c:pt idx="50">
                  <c:v>342</c:v>
                </c:pt>
                <c:pt idx="51">
                  <c:v>221</c:v>
                </c:pt>
                <c:pt idx="52">
                  <c:v>112</c:v>
                </c:pt>
                <c:pt idx="53">
                  <c:v>485</c:v>
                </c:pt>
                <c:pt idx="54">
                  <c:v>227</c:v>
                </c:pt>
                <c:pt idx="55">
                  <c:v>272</c:v>
                </c:pt>
                <c:pt idx="56">
                  <c:v>589</c:v>
                </c:pt>
                <c:pt idx="57">
                  <c:v>486</c:v>
                </c:pt>
                <c:pt idx="58">
                  <c:v>322</c:v>
                </c:pt>
                <c:pt idx="59">
                  <c:v>465</c:v>
                </c:pt>
                <c:pt idx="60">
                  <c:v>256</c:v>
                </c:pt>
                <c:pt idx="61">
                  <c:v>256</c:v>
                </c:pt>
                <c:pt idx="62">
                  <c:v>520</c:v>
                </c:pt>
                <c:pt idx="63">
                  <c:v>215</c:v>
                </c:pt>
                <c:pt idx="64">
                  <c:v>270</c:v>
                </c:pt>
                <c:pt idx="65">
                  <c:v>147</c:v>
                </c:pt>
                <c:pt idx="66">
                  <c:v>167</c:v>
                </c:pt>
                <c:pt idx="67">
                  <c:v>428</c:v>
                </c:pt>
                <c:pt idx="68">
                  <c:v>398</c:v>
                </c:pt>
                <c:pt idx="69">
                  <c:v>417</c:v>
                </c:pt>
                <c:pt idx="70">
                  <c:v>417</c:v>
                </c:pt>
                <c:pt idx="71">
                  <c:v>200</c:v>
                </c:pt>
                <c:pt idx="72">
                  <c:v>218</c:v>
                </c:pt>
                <c:pt idx="73">
                  <c:v>416</c:v>
                </c:pt>
                <c:pt idx="74">
                  <c:v>226</c:v>
                </c:pt>
                <c:pt idx="75">
                  <c:v>120</c:v>
                </c:pt>
                <c:pt idx="76">
                  <c:v>82</c:v>
                </c:pt>
                <c:pt idx="77">
                  <c:v>155</c:v>
                </c:pt>
                <c:pt idx="78">
                  <c:v>130</c:v>
                </c:pt>
                <c:pt idx="79">
                  <c:v>91</c:v>
                </c:pt>
                <c:pt idx="80">
                  <c:v>112</c:v>
                </c:pt>
                <c:pt idx="81">
                  <c:v>120</c:v>
                </c:pt>
                <c:pt idx="82">
                  <c:v>108</c:v>
                </c:pt>
                <c:pt idx="83">
                  <c:v>219</c:v>
                </c:pt>
                <c:pt idx="84">
                  <c:v>61</c:v>
                </c:pt>
                <c:pt idx="85">
                  <c:v>61</c:v>
                </c:pt>
                <c:pt idx="86">
                  <c:v>109</c:v>
                </c:pt>
                <c:pt idx="87">
                  <c:v>86</c:v>
                </c:pt>
                <c:pt idx="88">
                  <c:v>108</c:v>
                </c:pt>
                <c:pt idx="89">
                  <c:v>108</c:v>
                </c:pt>
                <c:pt idx="90">
                  <c:v>103</c:v>
                </c:pt>
                <c:pt idx="91">
                  <c:v>99</c:v>
                </c:pt>
                <c:pt idx="92">
                  <c:v>119</c:v>
                </c:pt>
                <c:pt idx="93">
                  <c:v>112</c:v>
                </c:pt>
                <c:pt idx="94">
                  <c:v>112</c:v>
                </c:pt>
                <c:pt idx="95">
                  <c:v>118</c:v>
                </c:pt>
                <c:pt idx="96">
                  <c:v>102</c:v>
                </c:pt>
                <c:pt idx="97">
                  <c:v>50</c:v>
                </c:pt>
                <c:pt idx="98">
                  <c:v>50</c:v>
                </c:pt>
                <c:pt idx="99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B-F743-8A10-07CBD8F6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10'!$D$105:$D$204</c:f>
              <c:numCache>
                <c:formatCode>0.00%</c:formatCode>
                <c:ptCount val="100"/>
                <c:pt idx="0">
                  <c:v>0.52629999999999999</c:v>
                </c:pt>
                <c:pt idx="1">
                  <c:v>0.52629999999999999</c:v>
                </c:pt>
                <c:pt idx="2">
                  <c:v>0.52629999999999999</c:v>
                </c:pt>
                <c:pt idx="3">
                  <c:v>0.52629999999999999</c:v>
                </c:pt>
                <c:pt idx="4">
                  <c:v>0.52629999999999999</c:v>
                </c:pt>
                <c:pt idx="5">
                  <c:v>0.53100000000000003</c:v>
                </c:pt>
                <c:pt idx="6">
                  <c:v>0.53190000000000004</c:v>
                </c:pt>
                <c:pt idx="7">
                  <c:v>0.54390000000000005</c:v>
                </c:pt>
                <c:pt idx="8">
                  <c:v>0.54400000000000004</c:v>
                </c:pt>
                <c:pt idx="9">
                  <c:v>0.54700000000000004</c:v>
                </c:pt>
                <c:pt idx="10">
                  <c:v>0.54730000000000001</c:v>
                </c:pt>
                <c:pt idx="11">
                  <c:v>0.54849999999999999</c:v>
                </c:pt>
                <c:pt idx="12">
                  <c:v>0.55120000000000002</c:v>
                </c:pt>
                <c:pt idx="13">
                  <c:v>0.55559999999999998</c:v>
                </c:pt>
                <c:pt idx="14">
                  <c:v>0.55610000000000004</c:v>
                </c:pt>
                <c:pt idx="15">
                  <c:v>0.55610000000000004</c:v>
                </c:pt>
                <c:pt idx="16">
                  <c:v>0.55610000000000004</c:v>
                </c:pt>
                <c:pt idx="17">
                  <c:v>0.55610000000000004</c:v>
                </c:pt>
                <c:pt idx="18">
                  <c:v>0.55610000000000004</c:v>
                </c:pt>
                <c:pt idx="19">
                  <c:v>0.55689999999999995</c:v>
                </c:pt>
                <c:pt idx="20">
                  <c:v>0.55720000000000003</c:v>
                </c:pt>
                <c:pt idx="21">
                  <c:v>0.55740000000000001</c:v>
                </c:pt>
                <c:pt idx="22">
                  <c:v>0.56159999999999999</c:v>
                </c:pt>
                <c:pt idx="23">
                  <c:v>0.56179999999999997</c:v>
                </c:pt>
                <c:pt idx="24">
                  <c:v>0.56310000000000004</c:v>
                </c:pt>
                <c:pt idx="25">
                  <c:v>0.5665</c:v>
                </c:pt>
                <c:pt idx="26">
                  <c:v>0.56740000000000002</c:v>
                </c:pt>
                <c:pt idx="27">
                  <c:v>0.56850000000000001</c:v>
                </c:pt>
                <c:pt idx="28">
                  <c:v>0.57140000000000002</c:v>
                </c:pt>
                <c:pt idx="29">
                  <c:v>0.57389999999999997</c:v>
                </c:pt>
                <c:pt idx="30">
                  <c:v>0.57389999999999997</c:v>
                </c:pt>
                <c:pt idx="31">
                  <c:v>0.57509999999999994</c:v>
                </c:pt>
                <c:pt idx="32">
                  <c:v>0.57640000000000002</c:v>
                </c:pt>
                <c:pt idx="33">
                  <c:v>0.57730000000000004</c:v>
                </c:pt>
                <c:pt idx="34">
                  <c:v>0.57809999999999995</c:v>
                </c:pt>
                <c:pt idx="35">
                  <c:v>0.58169999999999999</c:v>
                </c:pt>
                <c:pt idx="36">
                  <c:v>0.58299999999999996</c:v>
                </c:pt>
                <c:pt idx="37">
                  <c:v>0.58320000000000005</c:v>
                </c:pt>
                <c:pt idx="38">
                  <c:v>0.58630000000000004</c:v>
                </c:pt>
                <c:pt idx="39">
                  <c:v>0.5877</c:v>
                </c:pt>
                <c:pt idx="40">
                  <c:v>0.5877</c:v>
                </c:pt>
                <c:pt idx="41">
                  <c:v>0.58819999999999995</c:v>
                </c:pt>
                <c:pt idx="42">
                  <c:v>0.5897</c:v>
                </c:pt>
                <c:pt idx="43">
                  <c:v>0.59019999999999995</c:v>
                </c:pt>
                <c:pt idx="44">
                  <c:v>0.59030000000000005</c:v>
                </c:pt>
                <c:pt idx="45">
                  <c:v>0.59150000000000003</c:v>
                </c:pt>
                <c:pt idx="46">
                  <c:v>0.59189999999999998</c:v>
                </c:pt>
                <c:pt idx="47">
                  <c:v>0.59250000000000003</c:v>
                </c:pt>
                <c:pt idx="48">
                  <c:v>0.59260000000000002</c:v>
                </c:pt>
                <c:pt idx="49">
                  <c:v>0.59309999999999996</c:v>
                </c:pt>
                <c:pt idx="50">
                  <c:v>0.59319999999999995</c:v>
                </c:pt>
                <c:pt idx="51">
                  <c:v>0.59350000000000003</c:v>
                </c:pt>
                <c:pt idx="52">
                  <c:v>0.59360000000000002</c:v>
                </c:pt>
                <c:pt idx="53">
                  <c:v>0.59379999999999999</c:v>
                </c:pt>
                <c:pt idx="54">
                  <c:v>0.59379999999999999</c:v>
                </c:pt>
                <c:pt idx="55">
                  <c:v>0.59379999999999999</c:v>
                </c:pt>
                <c:pt idx="56">
                  <c:v>0.59379999999999999</c:v>
                </c:pt>
                <c:pt idx="57">
                  <c:v>0.59379999999999999</c:v>
                </c:pt>
                <c:pt idx="58">
                  <c:v>0.59419999999999995</c:v>
                </c:pt>
                <c:pt idx="59">
                  <c:v>0.59440000000000004</c:v>
                </c:pt>
                <c:pt idx="60">
                  <c:v>0.59530000000000005</c:v>
                </c:pt>
                <c:pt idx="61">
                  <c:v>0.59630000000000005</c:v>
                </c:pt>
                <c:pt idx="62">
                  <c:v>0.59630000000000005</c:v>
                </c:pt>
                <c:pt idx="63">
                  <c:v>0.59719999999999995</c:v>
                </c:pt>
                <c:pt idx="64">
                  <c:v>0.5978</c:v>
                </c:pt>
                <c:pt idx="65">
                  <c:v>0.59930000000000005</c:v>
                </c:pt>
                <c:pt idx="66">
                  <c:v>0.60050000000000003</c:v>
                </c:pt>
                <c:pt idx="67">
                  <c:v>0.60050000000000003</c:v>
                </c:pt>
                <c:pt idx="68">
                  <c:v>0.60050000000000003</c:v>
                </c:pt>
                <c:pt idx="69">
                  <c:v>0.60070000000000001</c:v>
                </c:pt>
                <c:pt idx="70">
                  <c:v>0.60099999999999998</c:v>
                </c:pt>
                <c:pt idx="71">
                  <c:v>0.60189999999999999</c:v>
                </c:pt>
                <c:pt idx="72">
                  <c:v>0.60189999999999999</c:v>
                </c:pt>
                <c:pt idx="73">
                  <c:v>0.60189999999999999</c:v>
                </c:pt>
                <c:pt idx="74">
                  <c:v>0.60189999999999999</c:v>
                </c:pt>
                <c:pt idx="75">
                  <c:v>0.60189999999999999</c:v>
                </c:pt>
                <c:pt idx="76">
                  <c:v>0.60260000000000002</c:v>
                </c:pt>
                <c:pt idx="77">
                  <c:v>0.60550000000000004</c:v>
                </c:pt>
                <c:pt idx="78">
                  <c:v>0.60580000000000001</c:v>
                </c:pt>
                <c:pt idx="79">
                  <c:v>0.60580000000000001</c:v>
                </c:pt>
                <c:pt idx="80">
                  <c:v>0.60619999999999996</c:v>
                </c:pt>
                <c:pt idx="81">
                  <c:v>0.61050000000000004</c:v>
                </c:pt>
                <c:pt idx="82">
                  <c:v>0.621</c:v>
                </c:pt>
                <c:pt idx="83">
                  <c:v>0.62209999999999999</c:v>
                </c:pt>
                <c:pt idx="84">
                  <c:v>0.62380000000000002</c:v>
                </c:pt>
                <c:pt idx="85">
                  <c:v>0.62960000000000005</c:v>
                </c:pt>
                <c:pt idx="86">
                  <c:v>0.62960000000000005</c:v>
                </c:pt>
                <c:pt idx="87">
                  <c:v>0.62960000000000005</c:v>
                </c:pt>
                <c:pt idx="88">
                  <c:v>0.62960000000000005</c:v>
                </c:pt>
                <c:pt idx="89">
                  <c:v>0.62960000000000005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1-314C-9F8F-223DA6AC3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10'!$C$2:$C$101</c:f>
              <c:numCache>
                <c:formatCode>General</c:formatCode>
                <c:ptCount val="100"/>
                <c:pt idx="0">
                  <c:v>114</c:v>
                </c:pt>
                <c:pt idx="1">
                  <c:v>114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283</c:v>
                </c:pt>
                <c:pt idx="6">
                  <c:v>188</c:v>
                </c:pt>
                <c:pt idx="7">
                  <c:v>290</c:v>
                </c:pt>
                <c:pt idx="8">
                  <c:v>343</c:v>
                </c:pt>
                <c:pt idx="9">
                  <c:v>288</c:v>
                </c:pt>
                <c:pt idx="10">
                  <c:v>296</c:v>
                </c:pt>
                <c:pt idx="11">
                  <c:v>193</c:v>
                </c:pt>
                <c:pt idx="12">
                  <c:v>340</c:v>
                </c:pt>
                <c:pt idx="13">
                  <c:v>239</c:v>
                </c:pt>
                <c:pt idx="14">
                  <c:v>216</c:v>
                </c:pt>
                <c:pt idx="15">
                  <c:v>235</c:v>
                </c:pt>
                <c:pt idx="16">
                  <c:v>215</c:v>
                </c:pt>
                <c:pt idx="17">
                  <c:v>230</c:v>
                </c:pt>
                <c:pt idx="18">
                  <c:v>287</c:v>
                </c:pt>
                <c:pt idx="19">
                  <c:v>309</c:v>
                </c:pt>
                <c:pt idx="20">
                  <c:v>228</c:v>
                </c:pt>
                <c:pt idx="21">
                  <c:v>365</c:v>
                </c:pt>
                <c:pt idx="22">
                  <c:v>268</c:v>
                </c:pt>
                <c:pt idx="23">
                  <c:v>345</c:v>
                </c:pt>
                <c:pt idx="24">
                  <c:v>292</c:v>
                </c:pt>
                <c:pt idx="25">
                  <c:v>221</c:v>
                </c:pt>
                <c:pt idx="26">
                  <c:v>226</c:v>
                </c:pt>
                <c:pt idx="27">
                  <c:v>203</c:v>
                </c:pt>
                <c:pt idx="28">
                  <c:v>499</c:v>
                </c:pt>
                <c:pt idx="29">
                  <c:v>256</c:v>
                </c:pt>
                <c:pt idx="30">
                  <c:v>245</c:v>
                </c:pt>
                <c:pt idx="31">
                  <c:v>589</c:v>
                </c:pt>
                <c:pt idx="32">
                  <c:v>271</c:v>
                </c:pt>
                <c:pt idx="33">
                  <c:v>386</c:v>
                </c:pt>
                <c:pt idx="34">
                  <c:v>485</c:v>
                </c:pt>
                <c:pt idx="35">
                  <c:v>272</c:v>
                </c:pt>
                <c:pt idx="36">
                  <c:v>263</c:v>
                </c:pt>
                <c:pt idx="37">
                  <c:v>416</c:v>
                </c:pt>
                <c:pt idx="38">
                  <c:v>448</c:v>
                </c:pt>
                <c:pt idx="39">
                  <c:v>465</c:v>
                </c:pt>
                <c:pt idx="40">
                  <c:v>271</c:v>
                </c:pt>
                <c:pt idx="41">
                  <c:v>219</c:v>
                </c:pt>
                <c:pt idx="42">
                  <c:v>187</c:v>
                </c:pt>
                <c:pt idx="43">
                  <c:v>187</c:v>
                </c:pt>
                <c:pt idx="44">
                  <c:v>187</c:v>
                </c:pt>
                <c:pt idx="45">
                  <c:v>187</c:v>
                </c:pt>
                <c:pt idx="46">
                  <c:v>187</c:v>
                </c:pt>
                <c:pt idx="47">
                  <c:v>342</c:v>
                </c:pt>
                <c:pt idx="48">
                  <c:v>486</c:v>
                </c:pt>
                <c:pt idx="49">
                  <c:v>322</c:v>
                </c:pt>
                <c:pt idx="50">
                  <c:v>220</c:v>
                </c:pt>
                <c:pt idx="51">
                  <c:v>358</c:v>
                </c:pt>
                <c:pt idx="52">
                  <c:v>373</c:v>
                </c:pt>
                <c:pt idx="53">
                  <c:v>398</c:v>
                </c:pt>
                <c:pt idx="54">
                  <c:v>345</c:v>
                </c:pt>
                <c:pt idx="55">
                  <c:v>390</c:v>
                </c:pt>
                <c:pt idx="56">
                  <c:v>520</c:v>
                </c:pt>
                <c:pt idx="57">
                  <c:v>428</c:v>
                </c:pt>
                <c:pt idx="58">
                  <c:v>249</c:v>
                </c:pt>
                <c:pt idx="59">
                  <c:v>227</c:v>
                </c:pt>
                <c:pt idx="60">
                  <c:v>293</c:v>
                </c:pt>
                <c:pt idx="61">
                  <c:v>396</c:v>
                </c:pt>
                <c:pt idx="62">
                  <c:v>215</c:v>
                </c:pt>
                <c:pt idx="63">
                  <c:v>429</c:v>
                </c:pt>
                <c:pt idx="64">
                  <c:v>417</c:v>
                </c:pt>
                <c:pt idx="65">
                  <c:v>417</c:v>
                </c:pt>
                <c:pt idx="66">
                  <c:v>417</c:v>
                </c:pt>
                <c:pt idx="67">
                  <c:v>417</c:v>
                </c:pt>
                <c:pt idx="68">
                  <c:v>417</c:v>
                </c:pt>
                <c:pt idx="69">
                  <c:v>219</c:v>
                </c:pt>
                <c:pt idx="70">
                  <c:v>203</c:v>
                </c:pt>
                <c:pt idx="71">
                  <c:v>256</c:v>
                </c:pt>
                <c:pt idx="72">
                  <c:v>256</c:v>
                </c:pt>
                <c:pt idx="73">
                  <c:v>256</c:v>
                </c:pt>
                <c:pt idx="74">
                  <c:v>256</c:v>
                </c:pt>
                <c:pt idx="75">
                  <c:v>256</c:v>
                </c:pt>
                <c:pt idx="76">
                  <c:v>457</c:v>
                </c:pt>
                <c:pt idx="77">
                  <c:v>108</c:v>
                </c:pt>
                <c:pt idx="78">
                  <c:v>108</c:v>
                </c:pt>
                <c:pt idx="79">
                  <c:v>108</c:v>
                </c:pt>
                <c:pt idx="80">
                  <c:v>108</c:v>
                </c:pt>
                <c:pt idx="81">
                  <c:v>108</c:v>
                </c:pt>
                <c:pt idx="82">
                  <c:v>292</c:v>
                </c:pt>
                <c:pt idx="83">
                  <c:v>231</c:v>
                </c:pt>
                <c:pt idx="84">
                  <c:v>218</c:v>
                </c:pt>
                <c:pt idx="85">
                  <c:v>270</c:v>
                </c:pt>
                <c:pt idx="86">
                  <c:v>270</c:v>
                </c:pt>
                <c:pt idx="87">
                  <c:v>205</c:v>
                </c:pt>
                <c:pt idx="88">
                  <c:v>217</c:v>
                </c:pt>
                <c:pt idx="89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C-724D-811E-F5BE8D11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10'!$C$105:$C$204</c:f>
              <c:numCache>
                <c:formatCode>General</c:formatCode>
                <c:ptCount val="100"/>
                <c:pt idx="0">
                  <c:v>114</c:v>
                </c:pt>
                <c:pt idx="1">
                  <c:v>114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290</c:v>
                </c:pt>
                <c:pt idx="6">
                  <c:v>188</c:v>
                </c:pt>
                <c:pt idx="7">
                  <c:v>239</c:v>
                </c:pt>
                <c:pt idx="8">
                  <c:v>193</c:v>
                </c:pt>
                <c:pt idx="9">
                  <c:v>287</c:v>
                </c:pt>
                <c:pt idx="10">
                  <c:v>296</c:v>
                </c:pt>
                <c:pt idx="11">
                  <c:v>268</c:v>
                </c:pt>
                <c:pt idx="12">
                  <c:v>283</c:v>
                </c:pt>
                <c:pt idx="13">
                  <c:v>288</c:v>
                </c:pt>
                <c:pt idx="14">
                  <c:v>187</c:v>
                </c:pt>
                <c:pt idx="15">
                  <c:v>187</c:v>
                </c:pt>
                <c:pt idx="16">
                  <c:v>187</c:v>
                </c:pt>
                <c:pt idx="17">
                  <c:v>187</c:v>
                </c:pt>
                <c:pt idx="18">
                  <c:v>187</c:v>
                </c:pt>
                <c:pt idx="19">
                  <c:v>343</c:v>
                </c:pt>
                <c:pt idx="20">
                  <c:v>271</c:v>
                </c:pt>
                <c:pt idx="21">
                  <c:v>235</c:v>
                </c:pt>
                <c:pt idx="22">
                  <c:v>365</c:v>
                </c:pt>
                <c:pt idx="23">
                  <c:v>340</c:v>
                </c:pt>
                <c:pt idx="24">
                  <c:v>309</c:v>
                </c:pt>
                <c:pt idx="25">
                  <c:v>203</c:v>
                </c:pt>
                <c:pt idx="26">
                  <c:v>215</c:v>
                </c:pt>
                <c:pt idx="27">
                  <c:v>292</c:v>
                </c:pt>
                <c:pt idx="28">
                  <c:v>245</c:v>
                </c:pt>
                <c:pt idx="29">
                  <c:v>345</c:v>
                </c:pt>
                <c:pt idx="30">
                  <c:v>230</c:v>
                </c:pt>
                <c:pt idx="31">
                  <c:v>386</c:v>
                </c:pt>
                <c:pt idx="32">
                  <c:v>203</c:v>
                </c:pt>
                <c:pt idx="33">
                  <c:v>220</c:v>
                </c:pt>
                <c:pt idx="34">
                  <c:v>256</c:v>
                </c:pt>
                <c:pt idx="35">
                  <c:v>263</c:v>
                </c:pt>
                <c:pt idx="36">
                  <c:v>271</c:v>
                </c:pt>
                <c:pt idx="37">
                  <c:v>499</c:v>
                </c:pt>
                <c:pt idx="38">
                  <c:v>249</c:v>
                </c:pt>
                <c:pt idx="39">
                  <c:v>342</c:v>
                </c:pt>
                <c:pt idx="40">
                  <c:v>228</c:v>
                </c:pt>
                <c:pt idx="41">
                  <c:v>221</c:v>
                </c:pt>
                <c:pt idx="42">
                  <c:v>485</c:v>
                </c:pt>
                <c:pt idx="43">
                  <c:v>205</c:v>
                </c:pt>
                <c:pt idx="44">
                  <c:v>227</c:v>
                </c:pt>
                <c:pt idx="45">
                  <c:v>448</c:v>
                </c:pt>
                <c:pt idx="46">
                  <c:v>272</c:v>
                </c:pt>
                <c:pt idx="47">
                  <c:v>589</c:v>
                </c:pt>
                <c:pt idx="48">
                  <c:v>486</c:v>
                </c:pt>
                <c:pt idx="49">
                  <c:v>231</c:v>
                </c:pt>
                <c:pt idx="50">
                  <c:v>322</c:v>
                </c:pt>
                <c:pt idx="51">
                  <c:v>465</c:v>
                </c:pt>
                <c:pt idx="52">
                  <c:v>219</c:v>
                </c:pt>
                <c:pt idx="53">
                  <c:v>256</c:v>
                </c:pt>
                <c:pt idx="54">
                  <c:v>256</c:v>
                </c:pt>
                <c:pt idx="55">
                  <c:v>256</c:v>
                </c:pt>
                <c:pt idx="56">
                  <c:v>256</c:v>
                </c:pt>
                <c:pt idx="57">
                  <c:v>256</c:v>
                </c:pt>
                <c:pt idx="58">
                  <c:v>520</c:v>
                </c:pt>
                <c:pt idx="59">
                  <c:v>429</c:v>
                </c:pt>
                <c:pt idx="60">
                  <c:v>215</c:v>
                </c:pt>
                <c:pt idx="61">
                  <c:v>270</c:v>
                </c:pt>
                <c:pt idx="62">
                  <c:v>270</c:v>
                </c:pt>
                <c:pt idx="63">
                  <c:v>216</c:v>
                </c:pt>
                <c:pt idx="64">
                  <c:v>358</c:v>
                </c:pt>
                <c:pt idx="65">
                  <c:v>292</c:v>
                </c:pt>
                <c:pt idx="66">
                  <c:v>428</c:v>
                </c:pt>
                <c:pt idx="67">
                  <c:v>398</c:v>
                </c:pt>
                <c:pt idx="68">
                  <c:v>373</c:v>
                </c:pt>
                <c:pt idx="69">
                  <c:v>293</c:v>
                </c:pt>
                <c:pt idx="70">
                  <c:v>396</c:v>
                </c:pt>
                <c:pt idx="71">
                  <c:v>417</c:v>
                </c:pt>
                <c:pt idx="72">
                  <c:v>417</c:v>
                </c:pt>
                <c:pt idx="73">
                  <c:v>417</c:v>
                </c:pt>
                <c:pt idx="74">
                  <c:v>417</c:v>
                </c:pt>
                <c:pt idx="75">
                  <c:v>417</c:v>
                </c:pt>
                <c:pt idx="76">
                  <c:v>390</c:v>
                </c:pt>
                <c:pt idx="77">
                  <c:v>218</c:v>
                </c:pt>
                <c:pt idx="78">
                  <c:v>416</c:v>
                </c:pt>
                <c:pt idx="79">
                  <c:v>345</c:v>
                </c:pt>
                <c:pt idx="80">
                  <c:v>226</c:v>
                </c:pt>
                <c:pt idx="81">
                  <c:v>457</c:v>
                </c:pt>
                <c:pt idx="82">
                  <c:v>219</c:v>
                </c:pt>
                <c:pt idx="83">
                  <c:v>217</c:v>
                </c:pt>
                <c:pt idx="84">
                  <c:v>210</c:v>
                </c:pt>
                <c:pt idx="85">
                  <c:v>108</c:v>
                </c:pt>
                <c:pt idx="86">
                  <c:v>108</c:v>
                </c:pt>
                <c:pt idx="87">
                  <c:v>108</c:v>
                </c:pt>
                <c:pt idx="88">
                  <c:v>108</c:v>
                </c:pt>
                <c:pt idx="89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7A4C-9AEE-D2D524BB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5'!$E$2:$E$101</c:f>
              <c:numCache>
                <c:formatCode>General</c:formatCode>
                <c:ptCount val="100"/>
                <c:pt idx="0">
                  <c:v>5.6566000000000001</c:v>
                </c:pt>
                <c:pt idx="1">
                  <c:v>5.6566000000000001</c:v>
                </c:pt>
                <c:pt idx="2">
                  <c:v>10.577</c:v>
                </c:pt>
                <c:pt idx="3">
                  <c:v>10.8066</c:v>
                </c:pt>
                <c:pt idx="4">
                  <c:v>11.1304</c:v>
                </c:pt>
                <c:pt idx="5">
                  <c:v>11.7447</c:v>
                </c:pt>
                <c:pt idx="6">
                  <c:v>12.227499999999999</c:v>
                </c:pt>
                <c:pt idx="7">
                  <c:v>13.6191</c:v>
                </c:pt>
                <c:pt idx="8">
                  <c:v>13.6859</c:v>
                </c:pt>
                <c:pt idx="9">
                  <c:v>13.9367</c:v>
                </c:pt>
                <c:pt idx="10">
                  <c:v>14.3253</c:v>
                </c:pt>
                <c:pt idx="11">
                  <c:v>14.605600000000001</c:v>
                </c:pt>
                <c:pt idx="12">
                  <c:v>14.775600000000001</c:v>
                </c:pt>
                <c:pt idx="13">
                  <c:v>15.035399999999999</c:v>
                </c:pt>
                <c:pt idx="14">
                  <c:v>15.2494</c:v>
                </c:pt>
                <c:pt idx="15">
                  <c:v>15.2561</c:v>
                </c:pt>
                <c:pt idx="16">
                  <c:v>15.4374</c:v>
                </c:pt>
                <c:pt idx="17">
                  <c:v>15.815099999999999</c:v>
                </c:pt>
                <c:pt idx="18">
                  <c:v>16.313500000000001</c:v>
                </c:pt>
                <c:pt idx="19">
                  <c:v>16.9815</c:v>
                </c:pt>
                <c:pt idx="20">
                  <c:v>16.9984</c:v>
                </c:pt>
                <c:pt idx="21">
                  <c:v>17.037199999999999</c:v>
                </c:pt>
                <c:pt idx="22">
                  <c:v>17.133299999999998</c:v>
                </c:pt>
                <c:pt idx="23">
                  <c:v>17.2608</c:v>
                </c:pt>
                <c:pt idx="24">
                  <c:v>17.271799999999999</c:v>
                </c:pt>
                <c:pt idx="25">
                  <c:v>17.292000000000002</c:v>
                </c:pt>
                <c:pt idx="26">
                  <c:v>17.292000000000002</c:v>
                </c:pt>
                <c:pt idx="27">
                  <c:v>17.458200000000001</c:v>
                </c:pt>
                <c:pt idx="28">
                  <c:v>17.7073</c:v>
                </c:pt>
                <c:pt idx="29">
                  <c:v>17.901800000000001</c:v>
                </c:pt>
                <c:pt idx="30">
                  <c:v>18.145199999999999</c:v>
                </c:pt>
                <c:pt idx="31">
                  <c:v>18.8474</c:v>
                </c:pt>
                <c:pt idx="32">
                  <c:v>19.0364</c:v>
                </c:pt>
                <c:pt idx="33">
                  <c:v>19.2881</c:v>
                </c:pt>
                <c:pt idx="34">
                  <c:v>19.431999999999999</c:v>
                </c:pt>
                <c:pt idx="35">
                  <c:v>19.908300000000001</c:v>
                </c:pt>
                <c:pt idx="36">
                  <c:v>19.970099999999999</c:v>
                </c:pt>
                <c:pt idx="37">
                  <c:v>19.970099999999999</c:v>
                </c:pt>
                <c:pt idx="38">
                  <c:v>20.168600000000001</c:v>
                </c:pt>
                <c:pt idx="39">
                  <c:v>20.261099999999999</c:v>
                </c:pt>
                <c:pt idx="40">
                  <c:v>20.261099999999999</c:v>
                </c:pt>
                <c:pt idx="41">
                  <c:v>21.487300000000001</c:v>
                </c:pt>
                <c:pt idx="42">
                  <c:v>21.487300000000001</c:v>
                </c:pt>
                <c:pt idx="43">
                  <c:v>21.855</c:v>
                </c:pt>
                <c:pt idx="44">
                  <c:v>22.256699999999999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0-9C41-A3E4-68AFC8E3B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5'!$D$105:$D$204</c:f>
              <c:numCache>
                <c:formatCode>0.00%</c:formatCode>
                <c:ptCount val="100"/>
                <c:pt idx="0">
                  <c:v>0.52629999999999999</c:v>
                </c:pt>
                <c:pt idx="1">
                  <c:v>0.52629999999999999</c:v>
                </c:pt>
                <c:pt idx="2">
                  <c:v>0.53100000000000003</c:v>
                </c:pt>
                <c:pt idx="3">
                  <c:v>0.53190000000000004</c:v>
                </c:pt>
                <c:pt idx="4">
                  <c:v>0.54400000000000004</c:v>
                </c:pt>
                <c:pt idx="5">
                  <c:v>0.54700000000000004</c:v>
                </c:pt>
                <c:pt idx="6">
                  <c:v>0.54849999999999999</c:v>
                </c:pt>
                <c:pt idx="7">
                  <c:v>0.55610000000000004</c:v>
                </c:pt>
                <c:pt idx="8">
                  <c:v>0.55610000000000004</c:v>
                </c:pt>
                <c:pt idx="9">
                  <c:v>0.55689999999999995</c:v>
                </c:pt>
                <c:pt idx="10">
                  <c:v>0.55740000000000001</c:v>
                </c:pt>
                <c:pt idx="11">
                  <c:v>0.56159999999999999</c:v>
                </c:pt>
                <c:pt idx="12">
                  <c:v>0.56179999999999997</c:v>
                </c:pt>
                <c:pt idx="13">
                  <c:v>0.56740000000000002</c:v>
                </c:pt>
                <c:pt idx="14">
                  <c:v>0.56850000000000001</c:v>
                </c:pt>
                <c:pt idx="15">
                  <c:v>0.57389999999999997</c:v>
                </c:pt>
                <c:pt idx="16">
                  <c:v>0.57389999999999997</c:v>
                </c:pt>
                <c:pt idx="17">
                  <c:v>0.57509999999999994</c:v>
                </c:pt>
                <c:pt idx="18">
                  <c:v>0.58299999999999996</c:v>
                </c:pt>
                <c:pt idx="19">
                  <c:v>0.58320000000000005</c:v>
                </c:pt>
                <c:pt idx="20">
                  <c:v>0.58630000000000004</c:v>
                </c:pt>
                <c:pt idx="21">
                  <c:v>0.5877</c:v>
                </c:pt>
                <c:pt idx="22">
                  <c:v>0.58819999999999995</c:v>
                </c:pt>
                <c:pt idx="23">
                  <c:v>0.5897</c:v>
                </c:pt>
                <c:pt idx="24">
                  <c:v>0.59030000000000005</c:v>
                </c:pt>
                <c:pt idx="25">
                  <c:v>0.59189999999999998</c:v>
                </c:pt>
                <c:pt idx="26">
                  <c:v>0.59250000000000003</c:v>
                </c:pt>
                <c:pt idx="27">
                  <c:v>0.59260000000000002</c:v>
                </c:pt>
                <c:pt idx="28">
                  <c:v>0.59319999999999995</c:v>
                </c:pt>
                <c:pt idx="29">
                  <c:v>0.59350000000000003</c:v>
                </c:pt>
                <c:pt idx="30">
                  <c:v>0.59379999999999999</c:v>
                </c:pt>
                <c:pt idx="31">
                  <c:v>0.59379999999999999</c:v>
                </c:pt>
                <c:pt idx="32">
                  <c:v>0.59419999999999995</c:v>
                </c:pt>
                <c:pt idx="33">
                  <c:v>0.59530000000000005</c:v>
                </c:pt>
                <c:pt idx="34">
                  <c:v>0.59630000000000005</c:v>
                </c:pt>
                <c:pt idx="35">
                  <c:v>0.60050000000000003</c:v>
                </c:pt>
                <c:pt idx="36">
                  <c:v>0.60050000000000003</c:v>
                </c:pt>
                <c:pt idx="37">
                  <c:v>0.60189999999999999</c:v>
                </c:pt>
                <c:pt idx="38">
                  <c:v>0.60189999999999999</c:v>
                </c:pt>
                <c:pt idx="39">
                  <c:v>0.60550000000000004</c:v>
                </c:pt>
                <c:pt idx="40">
                  <c:v>0.60580000000000001</c:v>
                </c:pt>
                <c:pt idx="41">
                  <c:v>0.60619999999999996</c:v>
                </c:pt>
                <c:pt idx="42">
                  <c:v>0.621</c:v>
                </c:pt>
                <c:pt idx="43">
                  <c:v>0.62960000000000005</c:v>
                </c:pt>
                <c:pt idx="44">
                  <c:v>0.62960000000000005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0-D240-AB58-9A978D21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5'!$C$2:$C$101</c:f>
              <c:numCache>
                <c:formatCode>General</c:formatCode>
                <c:ptCount val="100"/>
                <c:pt idx="0">
                  <c:v>114</c:v>
                </c:pt>
                <c:pt idx="1">
                  <c:v>114</c:v>
                </c:pt>
                <c:pt idx="2">
                  <c:v>188</c:v>
                </c:pt>
                <c:pt idx="3">
                  <c:v>290</c:v>
                </c:pt>
                <c:pt idx="4">
                  <c:v>343</c:v>
                </c:pt>
                <c:pt idx="5">
                  <c:v>193</c:v>
                </c:pt>
                <c:pt idx="6">
                  <c:v>340</c:v>
                </c:pt>
                <c:pt idx="7">
                  <c:v>235</c:v>
                </c:pt>
                <c:pt idx="8">
                  <c:v>215</c:v>
                </c:pt>
                <c:pt idx="9">
                  <c:v>230</c:v>
                </c:pt>
                <c:pt idx="10">
                  <c:v>287</c:v>
                </c:pt>
                <c:pt idx="11">
                  <c:v>365</c:v>
                </c:pt>
                <c:pt idx="12">
                  <c:v>268</c:v>
                </c:pt>
                <c:pt idx="13">
                  <c:v>345</c:v>
                </c:pt>
                <c:pt idx="14">
                  <c:v>292</c:v>
                </c:pt>
                <c:pt idx="15">
                  <c:v>221</c:v>
                </c:pt>
                <c:pt idx="16">
                  <c:v>226</c:v>
                </c:pt>
                <c:pt idx="17">
                  <c:v>499</c:v>
                </c:pt>
                <c:pt idx="18">
                  <c:v>589</c:v>
                </c:pt>
                <c:pt idx="19">
                  <c:v>386</c:v>
                </c:pt>
                <c:pt idx="20">
                  <c:v>485</c:v>
                </c:pt>
                <c:pt idx="21">
                  <c:v>272</c:v>
                </c:pt>
                <c:pt idx="22">
                  <c:v>416</c:v>
                </c:pt>
                <c:pt idx="23">
                  <c:v>465</c:v>
                </c:pt>
                <c:pt idx="24">
                  <c:v>271</c:v>
                </c:pt>
                <c:pt idx="25">
                  <c:v>187</c:v>
                </c:pt>
                <c:pt idx="26">
                  <c:v>187</c:v>
                </c:pt>
                <c:pt idx="27">
                  <c:v>342</c:v>
                </c:pt>
                <c:pt idx="28">
                  <c:v>486</c:v>
                </c:pt>
                <c:pt idx="29">
                  <c:v>322</c:v>
                </c:pt>
                <c:pt idx="30">
                  <c:v>398</c:v>
                </c:pt>
                <c:pt idx="31">
                  <c:v>520</c:v>
                </c:pt>
                <c:pt idx="32">
                  <c:v>428</c:v>
                </c:pt>
                <c:pt idx="33">
                  <c:v>249</c:v>
                </c:pt>
                <c:pt idx="34">
                  <c:v>227</c:v>
                </c:pt>
                <c:pt idx="35">
                  <c:v>215</c:v>
                </c:pt>
                <c:pt idx="36">
                  <c:v>417</c:v>
                </c:pt>
                <c:pt idx="37">
                  <c:v>417</c:v>
                </c:pt>
                <c:pt idx="38">
                  <c:v>219</c:v>
                </c:pt>
                <c:pt idx="39">
                  <c:v>256</c:v>
                </c:pt>
                <c:pt idx="40">
                  <c:v>256</c:v>
                </c:pt>
                <c:pt idx="41">
                  <c:v>108</c:v>
                </c:pt>
                <c:pt idx="42">
                  <c:v>108</c:v>
                </c:pt>
                <c:pt idx="43">
                  <c:v>218</c:v>
                </c:pt>
                <c:pt idx="44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B-4841-BDB0-FBA84D3F7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5'!$C$105:$C$204</c:f>
              <c:numCache>
                <c:formatCode>General</c:formatCode>
                <c:ptCount val="100"/>
                <c:pt idx="0">
                  <c:v>114</c:v>
                </c:pt>
                <c:pt idx="1">
                  <c:v>114</c:v>
                </c:pt>
                <c:pt idx="2">
                  <c:v>290</c:v>
                </c:pt>
                <c:pt idx="3">
                  <c:v>188</c:v>
                </c:pt>
                <c:pt idx="4">
                  <c:v>193</c:v>
                </c:pt>
                <c:pt idx="5">
                  <c:v>287</c:v>
                </c:pt>
                <c:pt idx="6">
                  <c:v>268</c:v>
                </c:pt>
                <c:pt idx="7">
                  <c:v>187</c:v>
                </c:pt>
                <c:pt idx="8">
                  <c:v>187</c:v>
                </c:pt>
                <c:pt idx="9">
                  <c:v>343</c:v>
                </c:pt>
                <c:pt idx="10">
                  <c:v>235</c:v>
                </c:pt>
                <c:pt idx="11">
                  <c:v>365</c:v>
                </c:pt>
                <c:pt idx="12">
                  <c:v>340</c:v>
                </c:pt>
                <c:pt idx="13">
                  <c:v>215</c:v>
                </c:pt>
                <c:pt idx="14">
                  <c:v>292</c:v>
                </c:pt>
                <c:pt idx="15">
                  <c:v>345</c:v>
                </c:pt>
                <c:pt idx="16">
                  <c:v>230</c:v>
                </c:pt>
                <c:pt idx="17">
                  <c:v>386</c:v>
                </c:pt>
                <c:pt idx="18">
                  <c:v>271</c:v>
                </c:pt>
                <c:pt idx="19">
                  <c:v>499</c:v>
                </c:pt>
                <c:pt idx="20">
                  <c:v>249</c:v>
                </c:pt>
                <c:pt idx="21">
                  <c:v>342</c:v>
                </c:pt>
                <c:pt idx="22">
                  <c:v>221</c:v>
                </c:pt>
                <c:pt idx="23">
                  <c:v>485</c:v>
                </c:pt>
                <c:pt idx="24">
                  <c:v>227</c:v>
                </c:pt>
                <c:pt idx="25">
                  <c:v>272</c:v>
                </c:pt>
                <c:pt idx="26">
                  <c:v>589</c:v>
                </c:pt>
                <c:pt idx="27">
                  <c:v>486</c:v>
                </c:pt>
                <c:pt idx="28">
                  <c:v>322</c:v>
                </c:pt>
                <c:pt idx="29">
                  <c:v>465</c:v>
                </c:pt>
                <c:pt idx="30">
                  <c:v>256</c:v>
                </c:pt>
                <c:pt idx="31">
                  <c:v>256</c:v>
                </c:pt>
                <c:pt idx="32">
                  <c:v>520</c:v>
                </c:pt>
                <c:pt idx="33">
                  <c:v>215</c:v>
                </c:pt>
                <c:pt idx="34">
                  <c:v>270</c:v>
                </c:pt>
                <c:pt idx="35">
                  <c:v>428</c:v>
                </c:pt>
                <c:pt idx="36">
                  <c:v>398</c:v>
                </c:pt>
                <c:pt idx="37">
                  <c:v>417</c:v>
                </c:pt>
                <c:pt idx="38">
                  <c:v>417</c:v>
                </c:pt>
                <c:pt idx="39">
                  <c:v>218</c:v>
                </c:pt>
                <c:pt idx="40">
                  <c:v>416</c:v>
                </c:pt>
                <c:pt idx="41">
                  <c:v>226</c:v>
                </c:pt>
                <c:pt idx="42">
                  <c:v>219</c:v>
                </c:pt>
                <c:pt idx="43">
                  <c:v>108</c:v>
                </c:pt>
                <c:pt idx="44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5-3B45-8DEE-8EB98DF3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5'!$E$2:$E$101</c:f>
              <c:numCache>
                <c:formatCode>General</c:formatCode>
                <c:ptCount val="100"/>
                <c:pt idx="0">
                  <c:v>5.1835000000000004</c:v>
                </c:pt>
                <c:pt idx="1">
                  <c:v>5.6566000000000001</c:v>
                </c:pt>
                <c:pt idx="2">
                  <c:v>5.6566000000000001</c:v>
                </c:pt>
                <c:pt idx="3">
                  <c:v>9.0190000000000001</c:v>
                </c:pt>
                <c:pt idx="4">
                  <c:v>10.0044</c:v>
                </c:pt>
                <c:pt idx="5">
                  <c:v>10.577</c:v>
                </c:pt>
                <c:pt idx="6">
                  <c:v>10.8066</c:v>
                </c:pt>
                <c:pt idx="7">
                  <c:v>11.1304</c:v>
                </c:pt>
                <c:pt idx="8">
                  <c:v>11.259499999999999</c:v>
                </c:pt>
                <c:pt idx="9">
                  <c:v>11.7447</c:v>
                </c:pt>
                <c:pt idx="10">
                  <c:v>11.801600000000001</c:v>
                </c:pt>
                <c:pt idx="11">
                  <c:v>12.227499999999999</c:v>
                </c:pt>
                <c:pt idx="12">
                  <c:v>12.908200000000001</c:v>
                </c:pt>
                <c:pt idx="13">
                  <c:v>12.984299999999999</c:v>
                </c:pt>
                <c:pt idx="14">
                  <c:v>13.5898</c:v>
                </c:pt>
                <c:pt idx="15">
                  <c:v>13.6191</c:v>
                </c:pt>
                <c:pt idx="16">
                  <c:v>13.6821</c:v>
                </c:pt>
                <c:pt idx="17">
                  <c:v>13.6859</c:v>
                </c:pt>
                <c:pt idx="18">
                  <c:v>13.9367</c:v>
                </c:pt>
                <c:pt idx="19">
                  <c:v>14.076700000000001</c:v>
                </c:pt>
                <c:pt idx="20">
                  <c:v>14.3253</c:v>
                </c:pt>
                <c:pt idx="21">
                  <c:v>14.605600000000001</c:v>
                </c:pt>
                <c:pt idx="22">
                  <c:v>14.775600000000001</c:v>
                </c:pt>
                <c:pt idx="23">
                  <c:v>14.9617</c:v>
                </c:pt>
                <c:pt idx="24">
                  <c:v>15.035399999999999</c:v>
                </c:pt>
                <c:pt idx="25">
                  <c:v>15.1889</c:v>
                </c:pt>
                <c:pt idx="26">
                  <c:v>15.1889</c:v>
                </c:pt>
                <c:pt idx="27">
                  <c:v>15.2494</c:v>
                </c:pt>
                <c:pt idx="28">
                  <c:v>15.2561</c:v>
                </c:pt>
                <c:pt idx="29">
                  <c:v>15.3817</c:v>
                </c:pt>
                <c:pt idx="30">
                  <c:v>15.4374</c:v>
                </c:pt>
                <c:pt idx="31">
                  <c:v>15.529</c:v>
                </c:pt>
                <c:pt idx="32">
                  <c:v>15.815099999999999</c:v>
                </c:pt>
                <c:pt idx="33">
                  <c:v>15.9185</c:v>
                </c:pt>
                <c:pt idx="34">
                  <c:v>16.0274</c:v>
                </c:pt>
                <c:pt idx="35">
                  <c:v>16.313500000000001</c:v>
                </c:pt>
                <c:pt idx="36">
                  <c:v>16.314699999999998</c:v>
                </c:pt>
                <c:pt idx="37">
                  <c:v>16.645399999999999</c:v>
                </c:pt>
                <c:pt idx="38">
                  <c:v>16.774000000000001</c:v>
                </c:pt>
                <c:pt idx="39">
                  <c:v>16.914100000000001</c:v>
                </c:pt>
                <c:pt idx="40">
                  <c:v>16.9815</c:v>
                </c:pt>
                <c:pt idx="41">
                  <c:v>16.9984</c:v>
                </c:pt>
                <c:pt idx="42">
                  <c:v>17.037199999999999</c:v>
                </c:pt>
                <c:pt idx="43">
                  <c:v>17.072199999999999</c:v>
                </c:pt>
                <c:pt idx="44">
                  <c:v>17.086600000000001</c:v>
                </c:pt>
                <c:pt idx="45">
                  <c:v>17.133299999999998</c:v>
                </c:pt>
                <c:pt idx="46">
                  <c:v>17.2608</c:v>
                </c:pt>
                <c:pt idx="47">
                  <c:v>17.271799999999999</c:v>
                </c:pt>
                <c:pt idx="48">
                  <c:v>17.292000000000002</c:v>
                </c:pt>
                <c:pt idx="49">
                  <c:v>17.292000000000002</c:v>
                </c:pt>
                <c:pt idx="50">
                  <c:v>17.458200000000001</c:v>
                </c:pt>
                <c:pt idx="51">
                  <c:v>17.5245</c:v>
                </c:pt>
                <c:pt idx="52">
                  <c:v>17.7073</c:v>
                </c:pt>
                <c:pt idx="53">
                  <c:v>17.896699999999999</c:v>
                </c:pt>
                <c:pt idx="54">
                  <c:v>17.901800000000001</c:v>
                </c:pt>
                <c:pt idx="55">
                  <c:v>17.910599999999999</c:v>
                </c:pt>
                <c:pt idx="56">
                  <c:v>18.145199999999999</c:v>
                </c:pt>
                <c:pt idx="57">
                  <c:v>18.513200000000001</c:v>
                </c:pt>
                <c:pt idx="58">
                  <c:v>18.513200000000001</c:v>
                </c:pt>
                <c:pt idx="59">
                  <c:v>18.5322</c:v>
                </c:pt>
                <c:pt idx="60">
                  <c:v>18.657</c:v>
                </c:pt>
                <c:pt idx="61">
                  <c:v>18.657</c:v>
                </c:pt>
                <c:pt idx="62">
                  <c:v>18.767399999999999</c:v>
                </c:pt>
                <c:pt idx="63">
                  <c:v>18.8474</c:v>
                </c:pt>
                <c:pt idx="64">
                  <c:v>19.0364</c:v>
                </c:pt>
                <c:pt idx="65">
                  <c:v>19.1721</c:v>
                </c:pt>
                <c:pt idx="66">
                  <c:v>19.182500000000001</c:v>
                </c:pt>
                <c:pt idx="67">
                  <c:v>19.2881</c:v>
                </c:pt>
                <c:pt idx="68">
                  <c:v>19.431999999999999</c:v>
                </c:pt>
                <c:pt idx="69">
                  <c:v>19.4572</c:v>
                </c:pt>
                <c:pt idx="70">
                  <c:v>19.7621</c:v>
                </c:pt>
                <c:pt idx="71">
                  <c:v>19.908300000000001</c:v>
                </c:pt>
                <c:pt idx="72">
                  <c:v>19.932500000000001</c:v>
                </c:pt>
                <c:pt idx="73">
                  <c:v>19.932500000000001</c:v>
                </c:pt>
                <c:pt idx="74">
                  <c:v>19.970099999999999</c:v>
                </c:pt>
                <c:pt idx="75">
                  <c:v>19.970099999999999</c:v>
                </c:pt>
                <c:pt idx="76">
                  <c:v>19.989699999999999</c:v>
                </c:pt>
                <c:pt idx="77">
                  <c:v>20.168600000000001</c:v>
                </c:pt>
                <c:pt idx="78">
                  <c:v>20.261099999999999</c:v>
                </c:pt>
                <c:pt idx="79">
                  <c:v>20.261099999999999</c:v>
                </c:pt>
                <c:pt idx="80">
                  <c:v>21.487300000000001</c:v>
                </c:pt>
                <c:pt idx="81">
                  <c:v>21.487300000000001</c:v>
                </c:pt>
                <c:pt idx="82">
                  <c:v>21.855</c:v>
                </c:pt>
                <c:pt idx="83">
                  <c:v>22.166399999999999</c:v>
                </c:pt>
                <c:pt idx="84">
                  <c:v>22.256699999999999</c:v>
                </c:pt>
                <c:pt idx="85">
                  <c:v>23.293399999999998</c:v>
                </c:pt>
                <c:pt idx="86">
                  <c:v>23.748200000000001</c:v>
                </c:pt>
                <c:pt idx="87">
                  <c:v>23.9313</c:v>
                </c:pt>
                <c:pt idx="88">
                  <c:v>24.620999999999999</c:v>
                </c:pt>
                <c:pt idx="89">
                  <c:v>25.871700000000001</c:v>
                </c:pt>
                <c:pt idx="90">
                  <c:v>26.436699999999998</c:v>
                </c:pt>
                <c:pt idx="91">
                  <c:v>26.436699999999998</c:v>
                </c:pt>
                <c:pt idx="92">
                  <c:v>26.673500000000001</c:v>
                </c:pt>
                <c:pt idx="93">
                  <c:v>26.693899999999999</c:v>
                </c:pt>
                <c:pt idx="94">
                  <c:v>26.708500000000001</c:v>
                </c:pt>
                <c:pt idx="95">
                  <c:v>28.615100000000002</c:v>
                </c:pt>
                <c:pt idx="96">
                  <c:v>29.790600000000001</c:v>
                </c:pt>
                <c:pt idx="97">
                  <c:v>30.199300000000001</c:v>
                </c:pt>
                <c:pt idx="98">
                  <c:v>30.497699999999998</c:v>
                </c:pt>
                <c:pt idx="99">
                  <c:v>35.497599999999998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7142-9BBD-9E56983B6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51B932-2D58-BB43-9AC0-D4C58444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6AE2C6-DEDE-954F-AE1D-BCF386A0E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FC6D79-6495-7E4B-98A9-9E8EDE145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F6BC5B-80BF-E247-B4A3-0F829A13D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5599E8-9FE7-0340-9064-B567A118A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11A1C8-D5A3-0949-8019-DC925A7D5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99DF8C-783C-EE40-8D84-13DC51B5D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491999F-D4EF-494D-8C78-059182A29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10D6D3-A597-9748-8345-6128D58DD5D6}" name="Table1" displayName="Table1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D29CA2E7-679D-5143-A7BE-C02C8F2CD888}" name="Winst"/>
    <tableColumn id="2" xr3:uid="{A9DC7F26-C616-A74D-BCBE-4FB94D459769}" name="Return on initial capital"/>
    <tableColumn id="3" xr3:uid="{2E5DE0FC-CA96-5D4E-885B-237C3EB88F2A}" name="Aantal trades"/>
    <tableColumn id="4" xr3:uid="{C03FC3B5-A27F-B94F-9703-5D042264C4BB}" name="% winstgevende trades"/>
    <tableColumn id="5" xr3:uid="{0A7384B6-C797-7747-973D-DC820B9D6DBE}" name="Gem. winst per trade"/>
    <tableColumn id="6" xr3:uid="{E8ED29AF-33EE-FD48-AE17-74D6B95DA71F}" name="Tick mode"/>
    <tableColumn id="7" xr3:uid="{47B00E7A-649E-AC4E-B9C4-2DC98371A98E}" name="Qty"/>
    <tableColumn id="8" xr3:uid="{B377EAD5-CC68-EB4E-8FF6-9F84FD81DC3A}" name="Random"/>
    <tableColumn id="9" xr3:uid="{9AFBDBF8-E947-064E-8125-E713AF8797A8}" name="Column1"/>
    <tableColumn id="10" xr3:uid="{6858D092-BE3D-994F-B0BB-7203C6B711B0}" name="Column2"/>
    <tableColumn id="11" xr3:uid="{564764B9-3609-B847-A84B-A4AEA00C5421}" name="Column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5A30BA5-FC4E-624A-9935-DB5974A4EF64}" name="Table123" displayName="Table123" ref="A104:K204" totalsRowShown="0">
  <autoFilter ref="A104:K204" xr:uid="{3F221C8F-678E-3F40-AD29-169FE6A780B4}"/>
  <sortState xmlns:xlrd2="http://schemas.microsoft.com/office/spreadsheetml/2017/richdata2" ref="A105:K197">
    <sortCondition ref="D104:D204"/>
  </sortState>
  <tableColumns count="11">
    <tableColumn id="1" xr3:uid="{CDA4E026-2632-E743-991F-80F00EE38F22}" name="Winst"/>
    <tableColumn id="2" xr3:uid="{D2EB1F88-158D-F548-86F4-B228D698952B}" name="Return on initial capital"/>
    <tableColumn id="3" xr3:uid="{1B2C0FB0-1333-B246-87D0-5088AC49C066}" name="Aantal trades"/>
    <tableColumn id="4" xr3:uid="{974966EB-C73A-AE4B-A321-7BBB6C953F7D}" name="% winstgevende trades"/>
    <tableColumn id="5" xr3:uid="{AAAB9C61-9940-1349-8B1E-58386720A8AE}" name="Gem. winst per trade"/>
    <tableColumn id="6" xr3:uid="{D1D26143-F096-6C48-9FE9-A6DD2DD95BBF}" name="Tick mode"/>
    <tableColumn id="7" xr3:uid="{C3FE41E5-B5A5-F142-8E12-3D6848CE3C71}" name="Qty"/>
    <tableColumn id="8" xr3:uid="{5DFC0CF4-BB48-E442-9D2E-897C8FA2AC4B}" name="Random"/>
    <tableColumn id="9" xr3:uid="{C38BA66E-9A39-ED48-9349-75397718A307}" name="Column1"/>
    <tableColumn id="10" xr3:uid="{14B028EF-8850-C944-A0F3-9F6E0A40DACE}" name="Column2"/>
    <tableColumn id="11" xr3:uid="{15A8675B-B927-5D43-B77A-E37CE8921968}" name="Column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8BAD472-822B-0341-9662-0559A95C2648}" name="Table16810" displayName="Table16810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ECC6CE1B-6FC7-4B41-A099-B730A3057166}" name="Winst"/>
    <tableColumn id="2" xr3:uid="{07459AA0-AFA1-7A4C-BFC2-11C889B92692}" name="Return on initial capital"/>
    <tableColumn id="3" xr3:uid="{FBA3327C-51AC-164C-9169-8CE8A1580A5C}" name="Aantal trades"/>
    <tableColumn id="4" xr3:uid="{C8EF9758-EFE3-7C4C-B450-755633F6A50B}" name="% winstgevende trades"/>
    <tableColumn id="5" xr3:uid="{67B4266E-2720-1F4F-B96B-9B92AEC88701}" name="Gem. winst per trade"/>
    <tableColumn id="6" xr3:uid="{D73C9586-AB31-D042-90FF-29EA76F2979A}" name="Tick mode"/>
    <tableColumn id="7" xr3:uid="{D42097B3-6272-5A4F-887A-03A9C99F966A}" name="Qty"/>
    <tableColumn id="8" xr3:uid="{A1E941B1-3A32-7C4B-87D0-8556C412773B}" name="Random"/>
    <tableColumn id="9" xr3:uid="{D51C6885-5F37-EB43-8DB4-20DA513BC4C1}" name="Column1"/>
    <tableColumn id="10" xr3:uid="{3F9AE4AD-B4E1-1344-AB1C-89914CF0507A}" name="Column2"/>
    <tableColumn id="11" xr3:uid="{0209698D-0894-B34F-B758-7AD09B41E754}" name="Column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F8B1F12-F6F8-AB43-8E04-C5BDF67BE7E1}" name="Table1681024" displayName="Table1681024" ref="A104:K204" totalsRowShown="0">
  <autoFilter ref="A104:K204" xr:uid="{71E9A3EC-4223-8B4D-9E41-2FE471B12460}"/>
  <sortState xmlns:xlrd2="http://schemas.microsoft.com/office/spreadsheetml/2017/richdata2" ref="A105:K204">
    <sortCondition ref="D104:D204"/>
  </sortState>
  <tableColumns count="11">
    <tableColumn id="1" xr3:uid="{7A0D3BD7-3ADD-EA48-B8A3-2F5BE11BD039}" name="Winst"/>
    <tableColumn id="2" xr3:uid="{37803AF0-437C-844F-B7EA-9668B94D0B01}" name="Return on initial capital"/>
    <tableColumn id="3" xr3:uid="{23C28CAB-EDFD-0345-954A-A3A1B3B55394}" name="Aantal trades"/>
    <tableColumn id="4" xr3:uid="{768B24AA-16AD-934C-BD23-33B3583005BF}" name="% winstgevende trades"/>
    <tableColumn id="5" xr3:uid="{8D7946D3-2B5E-484A-BB23-6E4DE41B7462}" name="Gem. winst per trade"/>
    <tableColumn id="6" xr3:uid="{126876D9-9BB2-224A-9E8F-4BB3E77FF3D3}" name="Tick mode"/>
    <tableColumn id="7" xr3:uid="{7170889F-7404-2D4D-9CBA-CA19A906113D}" name="Qty"/>
    <tableColumn id="8" xr3:uid="{29F1C20C-B830-9349-A4B2-615FDB45699A}" name="Random"/>
    <tableColumn id="9" xr3:uid="{879E49A0-0AD2-DF42-9E15-AD9CF9180816}" name="Column1"/>
    <tableColumn id="10" xr3:uid="{6BED8966-FFFA-A44A-B665-152590F3291D}" name="Column2"/>
    <tableColumn id="11" xr3:uid="{1B983453-3F86-EE47-ACED-B081BA1F45F3}" name="Column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A132ED-46F6-9B4D-984D-A6A681B2605E}" name="Table1681025" displayName="Table1681025" ref="A104:K204" totalsRowShown="0">
  <autoFilter ref="A104:K204" xr:uid="{F1372CB7-EA66-394A-BA9F-D560606BDB61}"/>
  <sortState xmlns:xlrd2="http://schemas.microsoft.com/office/spreadsheetml/2017/richdata2" ref="A105:K204">
    <sortCondition ref="D104:D204"/>
  </sortState>
  <tableColumns count="11">
    <tableColumn id="1" xr3:uid="{E3A507FC-9B21-894A-96B5-947BE70D6B92}" name="Winst"/>
    <tableColumn id="2" xr3:uid="{1386B440-79E8-5446-A939-B2A004DB8E8C}" name="Return on initial capital"/>
    <tableColumn id="3" xr3:uid="{2444D4D7-B22B-8246-83ED-5F14C7403BEF}" name="Aantal trades"/>
    <tableColumn id="4" xr3:uid="{6D4D6D3F-FB54-BE45-8009-DB584143BE73}" name="% winstgevende trades"/>
    <tableColumn id="5" xr3:uid="{B49C991B-DD79-974D-9A19-02C14300EFCE}" name="Gem. winst per trade"/>
    <tableColumn id="6" xr3:uid="{81A22BF6-F3BE-554D-BFF8-68EF2EB8B33C}" name="Tick mode"/>
    <tableColumn id="7" xr3:uid="{E8E4D0BF-D221-9343-8F7F-3F4F5A0F97CA}" name="Qty"/>
    <tableColumn id="8" xr3:uid="{7808C2C6-1E5C-8644-86D4-425635B6094E}" name="Random"/>
    <tableColumn id="9" xr3:uid="{79FBF014-BB95-AC42-9362-D6CE4B8809C3}" name="Column1"/>
    <tableColumn id="10" xr3:uid="{1795818A-39CC-1045-A507-F1016DE40CC5}" name="Column2"/>
    <tableColumn id="11" xr3:uid="{AAA24E8D-6EB2-7740-A7E5-60EB21C058DE}" name="Column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3941E6-9790-954F-9B8E-8B48F8D8EB2C}" name="Table168103" displayName="Table168103" ref="A1:K101" totalsRowShown="0">
  <autoFilter ref="A1:K101" xr:uid="{1874E413-0AE7-A645-A5CE-476B270EF39B}"/>
  <sortState xmlns:xlrd2="http://schemas.microsoft.com/office/spreadsheetml/2017/richdata2" ref="A2:K101">
    <sortCondition ref="E1:E101"/>
  </sortState>
  <tableColumns count="11">
    <tableColumn id="1" xr3:uid="{2233E56A-3C02-9545-AF8D-53B4615A18F6}" name="Winst"/>
    <tableColumn id="2" xr3:uid="{D7B9AC14-73B1-2E4C-BAC6-72A77A65F33D}" name="Return on initial capital"/>
    <tableColumn id="3" xr3:uid="{9E5EECF8-24B4-EA46-B2A7-644B756ACAC8}" name="Aantal trades"/>
    <tableColumn id="4" xr3:uid="{4BFEEA56-F243-B54C-AE8F-E15ABFA74D5D}" name="% winstgevende trades"/>
    <tableColumn id="5" xr3:uid="{BEBAAFEC-00B0-A942-B6BD-135CA3BDC178}" name="Gem. winst per trade"/>
    <tableColumn id="6" xr3:uid="{B9ABBE7E-762E-1B43-A18E-D325752AEDB2}" name="Tick mode"/>
    <tableColumn id="7" xr3:uid="{C2EF2516-EC01-124A-AF3B-BB8543EA6C52}" name="Qty"/>
    <tableColumn id="8" xr3:uid="{62CC35EF-8D41-E649-883E-D97C58053132}" name="Random"/>
    <tableColumn id="9" xr3:uid="{E19CCE94-563A-8E47-98DE-2E2CA0286F2C}" name="Column1"/>
    <tableColumn id="10" xr3:uid="{C111E833-46AA-A543-AB5D-40113BAB2D02}" name="Column2"/>
    <tableColumn id="11" xr3:uid="{036CA15A-C07A-E945-B8D2-B12E2078CAC1}" name="Column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95"/>
  <sheetViews>
    <sheetView tabSelected="1" zoomScaleNormal="100" workbookViewId="0"/>
  </sheetViews>
  <sheetFormatPr baseColWidth="10" defaultColWidth="8.83203125" defaultRowHeight="15" x14ac:dyDescent="0.2"/>
  <cols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2</v>
      </c>
      <c r="G1" s="4" t="s">
        <v>26</v>
      </c>
      <c r="H1" s="4" t="s">
        <v>27</v>
      </c>
      <c r="I1" t="s">
        <v>35</v>
      </c>
      <c r="J1" t="s">
        <v>36</v>
      </c>
      <c r="K1" t="s">
        <v>37</v>
      </c>
    </row>
    <row r="2" spans="1:19" ht="16" x14ac:dyDescent="0.2">
      <c r="A2" s="4">
        <v>644.85</v>
      </c>
      <c r="B2" s="6">
        <v>6.4500000000000002E-2</v>
      </c>
      <c r="C2" s="4">
        <v>114</v>
      </c>
      <c r="D2" s="6">
        <v>0.52629999999999999</v>
      </c>
      <c r="E2" s="4">
        <v>5.6566000000000001</v>
      </c>
      <c r="F2" s="4">
        <v>0</v>
      </c>
      <c r="G2" s="4">
        <v>10</v>
      </c>
      <c r="H2" s="4">
        <v>8</v>
      </c>
      <c r="S2" s="18" t="s">
        <v>5</v>
      </c>
    </row>
    <row r="3" spans="1:19" ht="17" thickBot="1" x14ac:dyDescent="0.25">
      <c r="A3" s="4">
        <v>644.85</v>
      </c>
      <c r="B3" s="6">
        <v>6.4500000000000002E-2</v>
      </c>
      <c r="C3" s="4">
        <v>114</v>
      </c>
      <c r="D3" s="6">
        <v>0.52629999999999999</v>
      </c>
      <c r="E3" s="4">
        <v>5.6566000000000001</v>
      </c>
      <c r="F3" s="4">
        <v>0</v>
      </c>
      <c r="G3" s="4">
        <v>10</v>
      </c>
      <c r="H3" s="4">
        <v>6</v>
      </c>
      <c r="S3" s="20">
        <f>SUM(MAX(E2:E101)-E2)</f>
        <v>23.0563</v>
      </c>
    </row>
    <row r="4" spans="1:19" ht="17" thickBot="1" x14ac:dyDescent="0.25">
      <c r="A4" s="4">
        <v>644.85</v>
      </c>
      <c r="B4" s="6">
        <v>6.4500000000000002E-2</v>
      </c>
      <c r="C4" s="4">
        <v>114</v>
      </c>
      <c r="D4" s="6">
        <v>0.52629999999999999</v>
      </c>
      <c r="E4" s="4">
        <v>5.6566000000000001</v>
      </c>
      <c r="F4" s="4">
        <v>0</v>
      </c>
      <c r="G4" s="4">
        <v>10</v>
      </c>
      <c r="H4" s="4">
        <v>4</v>
      </c>
    </row>
    <row r="5" spans="1:19" ht="16" x14ac:dyDescent="0.2">
      <c r="A5" s="4">
        <v>644.85</v>
      </c>
      <c r="B5" s="6">
        <v>6.4500000000000002E-2</v>
      </c>
      <c r="C5" s="4">
        <v>114</v>
      </c>
      <c r="D5" s="6">
        <v>0.52629999999999999</v>
      </c>
      <c r="E5" s="4">
        <v>5.6566000000000001</v>
      </c>
      <c r="F5" s="4">
        <v>0</v>
      </c>
      <c r="G5" s="4">
        <v>10</v>
      </c>
      <c r="H5" s="4">
        <v>10</v>
      </c>
      <c r="S5" s="18" t="s">
        <v>4</v>
      </c>
    </row>
    <row r="6" spans="1:19" ht="17" thickBot="1" x14ac:dyDescent="0.25">
      <c r="A6" s="4">
        <v>644.85</v>
      </c>
      <c r="B6" s="6">
        <v>6.4500000000000002E-2</v>
      </c>
      <c r="C6" s="4">
        <v>114</v>
      </c>
      <c r="D6" s="6">
        <v>0.52629999999999999</v>
      </c>
      <c r="E6" s="4">
        <v>5.6566000000000001</v>
      </c>
      <c r="F6" s="4">
        <v>0</v>
      </c>
      <c r="G6" s="4">
        <v>10</v>
      </c>
      <c r="H6" s="4">
        <v>2</v>
      </c>
      <c r="S6" s="19">
        <f>IF(SUM(E2:E101)&gt;0,SUM(100-(((MAX(E2:E101)-E2)/MAX(E2:E101))*100)),0)</f>
        <v>19.700552713240398</v>
      </c>
    </row>
    <row r="7" spans="1:19" ht="16" x14ac:dyDescent="0.2">
      <c r="A7" s="5">
        <v>2960.85</v>
      </c>
      <c r="B7" s="6">
        <v>0.29609999999999997</v>
      </c>
      <c r="C7" s="4">
        <v>283</v>
      </c>
      <c r="D7" s="6">
        <v>0.55120000000000002</v>
      </c>
      <c r="E7" s="4">
        <v>10.462400000000001</v>
      </c>
      <c r="F7" s="4">
        <v>0</v>
      </c>
      <c r="G7" s="4">
        <v>5</v>
      </c>
      <c r="H7" s="4">
        <v>8</v>
      </c>
    </row>
    <row r="8" spans="1:19" ht="16" x14ac:dyDescent="0.2">
      <c r="A8" s="5">
        <v>1988.4749999999999</v>
      </c>
      <c r="B8" s="6">
        <v>0.1988</v>
      </c>
      <c r="C8" s="4">
        <v>188</v>
      </c>
      <c r="D8" s="6">
        <v>0.53190000000000004</v>
      </c>
      <c r="E8" s="4">
        <v>10.577</v>
      </c>
      <c r="F8" s="4">
        <v>0</v>
      </c>
      <c r="G8" s="4">
        <v>10</v>
      </c>
      <c r="H8" s="4">
        <v>3</v>
      </c>
    </row>
    <row r="9" spans="1:19" ht="16" x14ac:dyDescent="0.2">
      <c r="A9" s="5">
        <v>3133.9</v>
      </c>
      <c r="B9" s="6">
        <v>0.31340000000000001</v>
      </c>
      <c r="C9" s="4">
        <v>290</v>
      </c>
      <c r="D9" s="6">
        <v>0.53100000000000003</v>
      </c>
      <c r="E9" s="4">
        <v>10.8066</v>
      </c>
      <c r="F9" s="4">
        <v>0</v>
      </c>
      <c r="G9" s="4">
        <v>7</v>
      </c>
      <c r="H9" s="4">
        <v>1</v>
      </c>
    </row>
    <row r="10" spans="1:19" ht="16" x14ac:dyDescent="0.2">
      <c r="A10" s="5">
        <v>3817.7249999999999</v>
      </c>
      <c r="B10" s="6">
        <v>0.38179999999999997</v>
      </c>
      <c r="C10" s="4">
        <v>343</v>
      </c>
      <c r="D10" s="6">
        <v>0.55689999999999995</v>
      </c>
      <c r="E10" s="4">
        <v>11.1304</v>
      </c>
      <c r="F10" s="4">
        <v>0</v>
      </c>
      <c r="G10" s="4">
        <v>5</v>
      </c>
      <c r="H10" s="4">
        <v>2</v>
      </c>
    </row>
    <row r="11" spans="1:19" ht="16" x14ac:dyDescent="0.2">
      <c r="A11" s="5">
        <v>3376.7750000000001</v>
      </c>
      <c r="B11" s="6">
        <v>0.3377</v>
      </c>
      <c r="C11" s="4">
        <v>288</v>
      </c>
      <c r="D11" s="6">
        <v>0.55559999999999998</v>
      </c>
      <c r="E11" s="4">
        <v>11.7249</v>
      </c>
      <c r="F11" s="4">
        <v>0</v>
      </c>
      <c r="G11" s="4">
        <v>5</v>
      </c>
      <c r="H11" s="4">
        <v>10</v>
      </c>
    </row>
    <row r="12" spans="1:19" ht="16" x14ac:dyDescent="0.2">
      <c r="A12" s="5">
        <v>3473.75</v>
      </c>
      <c r="B12" s="6">
        <v>0.34739999999999999</v>
      </c>
      <c r="C12" s="4">
        <v>296</v>
      </c>
      <c r="D12" s="6">
        <v>0.54730000000000001</v>
      </c>
      <c r="E12" s="4">
        <v>11.7356</v>
      </c>
      <c r="F12" s="4">
        <v>0</v>
      </c>
      <c r="G12" s="4">
        <v>5</v>
      </c>
      <c r="H12" s="4">
        <v>7</v>
      </c>
    </row>
    <row r="13" spans="1:19" ht="16" x14ac:dyDescent="0.2">
      <c r="A13" s="5">
        <v>2266.7249999999999</v>
      </c>
      <c r="B13" s="6">
        <v>0.22670000000000001</v>
      </c>
      <c r="C13" s="4">
        <v>193</v>
      </c>
      <c r="D13" s="6">
        <v>0.54400000000000004</v>
      </c>
      <c r="E13" s="4">
        <v>11.7447</v>
      </c>
      <c r="F13" s="4">
        <v>0</v>
      </c>
      <c r="G13" s="4">
        <v>10</v>
      </c>
      <c r="H13" s="4">
        <v>5</v>
      </c>
    </row>
    <row r="14" spans="1:19" ht="16" x14ac:dyDescent="0.2">
      <c r="A14" s="5">
        <v>4157.3500000000004</v>
      </c>
      <c r="B14" s="6">
        <v>0.41570000000000001</v>
      </c>
      <c r="C14" s="4">
        <v>340</v>
      </c>
      <c r="D14" s="6">
        <v>0.56179999999999997</v>
      </c>
      <c r="E14" s="4">
        <v>12.227499999999999</v>
      </c>
      <c r="F14" s="4">
        <v>0</v>
      </c>
      <c r="G14" s="4">
        <v>5</v>
      </c>
      <c r="H14" s="4">
        <v>3</v>
      </c>
    </row>
    <row r="15" spans="1:19" ht="16" x14ac:dyDescent="0.2">
      <c r="A15" s="5">
        <v>3100.55</v>
      </c>
      <c r="B15" s="6">
        <v>0.31009999999999999</v>
      </c>
      <c r="C15" s="4">
        <v>239</v>
      </c>
      <c r="D15" s="6">
        <v>0.54390000000000005</v>
      </c>
      <c r="E15" s="4">
        <v>12.973000000000001</v>
      </c>
      <c r="F15" s="4">
        <v>0</v>
      </c>
      <c r="G15" s="4">
        <v>7</v>
      </c>
      <c r="H15" s="4">
        <v>10</v>
      </c>
    </row>
    <row r="16" spans="1:19" ht="17" thickBot="1" x14ac:dyDescent="0.25">
      <c r="A16" s="5">
        <v>2882.7249999999999</v>
      </c>
      <c r="B16" s="6">
        <v>0.2883</v>
      </c>
      <c r="C16" s="4">
        <v>216</v>
      </c>
      <c r="D16" s="6">
        <v>0.59719999999999995</v>
      </c>
      <c r="E16" s="4">
        <v>13.3459</v>
      </c>
      <c r="F16" s="4">
        <v>0</v>
      </c>
      <c r="G16" s="4">
        <v>9</v>
      </c>
      <c r="H16" s="4">
        <v>7</v>
      </c>
    </row>
    <row r="17" spans="1:19" ht="16" x14ac:dyDescent="0.2">
      <c r="A17" s="5">
        <v>3200.5</v>
      </c>
      <c r="B17" s="6">
        <v>0.3201</v>
      </c>
      <c r="C17" s="4">
        <v>235</v>
      </c>
      <c r="D17" s="6">
        <v>0.55740000000000001</v>
      </c>
      <c r="E17" s="4">
        <v>13.6191</v>
      </c>
      <c r="F17" s="4">
        <v>0</v>
      </c>
      <c r="G17" s="4">
        <v>9</v>
      </c>
      <c r="H17" s="4">
        <v>3</v>
      </c>
      <c r="S17" s="18" t="s">
        <v>5</v>
      </c>
    </row>
    <row r="18" spans="1:19" ht="17" thickBot="1" x14ac:dyDescent="0.25">
      <c r="A18" s="5">
        <v>2942.4749999999999</v>
      </c>
      <c r="B18" s="6">
        <v>0.29420000000000002</v>
      </c>
      <c r="C18" s="4">
        <v>215</v>
      </c>
      <c r="D18" s="6">
        <v>0.56740000000000002</v>
      </c>
      <c r="E18" s="4">
        <v>13.6859</v>
      </c>
      <c r="F18" s="4">
        <v>0</v>
      </c>
      <c r="G18" s="4">
        <v>10</v>
      </c>
      <c r="H18" s="4">
        <v>1</v>
      </c>
      <c r="S18" s="21">
        <f>SUM(MAX(D105:D204)-D105)</f>
        <v>0.10330000000000006</v>
      </c>
    </row>
    <row r="19" spans="1:19" ht="17" thickBot="1" x14ac:dyDescent="0.25">
      <c r="A19" s="5">
        <v>3205.45</v>
      </c>
      <c r="B19" s="6">
        <v>0.32050000000000001</v>
      </c>
      <c r="C19" s="4">
        <v>230</v>
      </c>
      <c r="D19" s="6">
        <v>0.57389999999999997</v>
      </c>
      <c r="E19" s="4">
        <v>13.9367</v>
      </c>
      <c r="F19" s="4">
        <v>0</v>
      </c>
      <c r="G19" s="4">
        <v>9</v>
      </c>
      <c r="H19" s="4">
        <v>2</v>
      </c>
    </row>
    <row r="20" spans="1:19" ht="16" x14ac:dyDescent="0.2">
      <c r="A20" s="5">
        <v>4111.3500000000004</v>
      </c>
      <c r="B20" s="6">
        <v>0.41110000000000002</v>
      </c>
      <c r="C20" s="4">
        <v>287</v>
      </c>
      <c r="D20" s="6">
        <v>0.54700000000000004</v>
      </c>
      <c r="E20" s="4">
        <v>14.3253</v>
      </c>
      <c r="F20" s="4">
        <v>0</v>
      </c>
      <c r="G20" s="4">
        <v>6</v>
      </c>
      <c r="H20" s="4">
        <v>5</v>
      </c>
      <c r="S20" s="18" t="s">
        <v>4</v>
      </c>
    </row>
    <row r="21" spans="1:19" ht="17" thickBot="1" x14ac:dyDescent="0.25">
      <c r="A21" s="5">
        <v>4483.2749999999996</v>
      </c>
      <c r="B21" s="6">
        <v>0.44829999999999998</v>
      </c>
      <c r="C21" s="4">
        <v>309</v>
      </c>
      <c r="D21" s="6">
        <v>0.56310000000000004</v>
      </c>
      <c r="E21" s="4">
        <v>14.509</v>
      </c>
      <c r="F21" s="4">
        <v>0</v>
      </c>
      <c r="G21" s="4">
        <v>5</v>
      </c>
      <c r="H21" s="4">
        <v>6</v>
      </c>
      <c r="S21" s="19">
        <f>IF(SUM(D105:D204)&gt;0,SUM(100-(((MAX(D105:D204)-D105)/MAX(D105:D204))*100)),0)</f>
        <v>83.592757306226162</v>
      </c>
    </row>
    <row r="22" spans="1:19" ht="16" x14ac:dyDescent="0.2">
      <c r="A22" s="5">
        <v>3325.9250000000002</v>
      </c>
      <c r="B22" s="6">
        <v>0.33260000000000001</v>
      </c>
      <c r="C22" s="4">
        <v>228</v>
      </c>
      <c r="D22" s="6">
        <v>0.5877</v>
      </c>
      <c r="E22" s="4">
        <v>14.587400000000001</v>
      </c>
      <c r="F22" s="4">
        <v>0</v>
      </c>
      <c r="G22" s="4">
        <v>9</v>
      </c>
      <c r="H22" s="4">
        <v>8</v>
      </c>
    </row>
    <row r="23" spans="1:19" ht="16" x14ac:dyDescent="0.2">
      <c r="A23" s="5">
        <v>5331.05</v>
      </c>
      <c r="B23" s="6">
        <v>0.53310000000000002</v>
      </c>
      <c r="C23" s="4">
        <v>365</v>
      </c>
      <c r="D23" s="6">
        <v>0.56159999999999999</v>
      </c>
      <c r="E23" s="4">
        <v>14.605600000000001</v>
      </c>
      <c r="F23" s="4">
        <v>0</v>
      </c>
      <c r="G23" s="4">
        <v>5</v>
      </c>
      <c r="H23" s="4">
        <v>5</v>
      </c>
    </row>
    <row r="24" spans="1:19" ht="16" x14ac:dyDescent="0.2">
      <c r="A24" s="5">
        <v>3959.85</v>
      </c>
      <c r="B24" s="6">
        <v>0.39600000000000002</v>
      </c>
      <c r="C24" s="4">
        <v>268</v>
      </c>
      <c r="D24" s="6">
        <v>0.54849999999999999</v>
      </c>
      <c r="E24" s="4">
        <v>14.775600000000001</v>
      </c>
      <c r="F24" s="4">
        <v>0</v>
      </c>
      <c r="G24" s="4">
        <v>7</v>
      </c>
      <c r="H24" s="4">
        <v>4</v>
      </c>
    </row>
    <row r="25" spans="1:19" ht="16" x14ac:dyDescent="0.2">
      <c r="A25" s="5">
        <v>5187.2</v>
      </c>
      <c r="B25" s="6">
        <v>0.51870000000000005</v>
      </c>
      <c r="C25" s="4">
        <v>345</v>
      </c>
      <c r="D25" s="6">
        <v>0.57389999999999997</v>
      </c>
      <c r="E25" s="4">
        <v>15.035399999999999</v>
      </c>
      <c r="F25" s="4">
        <v>0</v>
      </c>
      <c r="G25" s="4">
        <v>5</v>
      </c>
      <c r="H25" s="4">
        <v>4</v>
      </c>
    </row>
    <row r="26" spans="1:19" ht="16" x14ac:dyDescent="0.2">
      <c r="A26" s="5">
        <v>4452.8249999999998</v>
      </c>
      <c r="B26" s="6">
        <v>0.44529999999999997</v>
      </c>
      <c r="C26" s="4">
        <v>292</v>
      </c>
      <c r="D26" s="6">
        <v>0.56850000000000001</v>
      </c>
      <c r="E26" s="4">
        <v>15.2494</v>
      </c>
      <c r="F26" s="4">
        <v>0</v>
      </c>
      <c r="G26" s="4">
        <v>6</v>
      </c>
      <c r="H26" s="4">
        <v>1</v>
      </c>
    </row>
    <row r="27" spans="1:19" ht="16" x14ac:dyDescent="0.2">
      <c r="A27" s="5">
        <v>3371.6</v>
      </c>
      <c r="B27" s="6">
        <v>0.3372</v>
      </c>
      <c r="C27" s="4">
        <v>221</v>
      </c>
      <c r="D27" s="6">
        <v>0.58819999999999995</v>
      </c>
      <c r="E27" s="4">
        <v>15.2561</v>
      </c>
      <c r="F27" s="4">
        <v>0</v>
      </c>
      <c r="G27" s="4">
        <v>8</v>
      </c>
      <c r="H27" s="4">
        <v>3</v>
      </c>
    </row>
    <row r="28" spans="1:19" ht="17" thickBot="1" x14ac:dyDescent="0.25">
      <c r="A28" s="5">
        <v>3488.85</v>
      </c>
      <c r="B28" s="6">
        <v>0.34889999999999999</v>
      </c>
      <c r="C28" s="4">
        <v>226</v>
      </c>
      <c r="D28" s="6">
        <v>0.60619999999999996</v>
      </c>
      <c r="E28" s="4">
        <v>15.4374</v>
      </c>
      <c r="F28" s="4">
        <v>0</v>
      </c>
      <c r="G28" s="4">
        <v>9</v>
      </c>
      <c r="H28" s="4">
        <v>5</v>
      </c>
    </row>
    <row r="29" spans="1:19" ht="16" x14ac:dyDescent="0.2">
      <c r="A29" s="5">
        <v>3206.7</v>
      </c>
      <c r="B29" s="6">
        <v>0.32069999999999999</v>
      </c>
      <c r="C29" s="4">
        <v>203</v>
      </c>
      <c r="D29" s="6">
        <v>0.5665</v>
      </c>
      <c r="E29" s="4">
        <v>15.7966</v>
      </c>
      <c r="F29" s="4">
        <v>0</v>
      </c>
      <c r="G29" s="4">
        <v>10</v>
      </c>
      <c r="H29" s="4">
        <v>7</v>
      </c>
      <c r="S29" s="18" t="s">
        <v>3</v>
      </c>
    </row>
    <row r="30" spans="1:19" ht="17" thickBot="1" x14ac:dyDescent="0.25">
      <c r="A30" s="5">
        <v>7891.7250000000004</v>
      </c>
      <c r="B30" s="6">
        <v>0.78920000000000001</v>
      </c>
      <c r="C30" s="4">
        <v>499</v>
      </c>
      <c r="D30" s="6">
        <v>0.58320000000000005</v>
      </c>
      <c r="E30" s="4">
        <v>15.815099999999999</v>
      </c>
      <c r="F30" s="4">
        <v>0</v>
      </c>
      <c r="G30" s="4">
        <v>2</v>
      </c>
      <c r="H30" s="4">
        <v>3</v>
      </c>
      <c r="S30" s="19">
        <f>SUM(S21+S6)/2</f>
        <v>51.64665500973328</v>
      </c>
    </row>
    <row r="31" spans="1:19" ht="16" x14ac:dyDescent="0.2">
      <c r="A31" s="5">
        <v>4070.125</v>
      </c>
      <c r="B31" s="6">
        <v>0.40699999999999997</v>
      </c>
      <c r="C31" s="4">
        <v>256</v>
      </c>
      <c r="D31" s="6">
        <v>0.57809999999999995</v>
      </c>
      <c r="E31" s="4">
        <v>15.898899999999999</v>
      </c>
      <c r="F31" s="4">
        <v>0</v>
      </c>
      <c r="G31" s="4">
        <v>7</v>
      </c>
      <c r="H31" s="4">
        <v>6</v>
      </c>
    </row>
    <row r="32" spans="1:19" ht="16" x14ac:dyDescent="0.2">
      <c r="A32" s="5">
        <v>3933.8249999999998</v>
      </c>
      <c r="B32" s="6">
        <v>0.39340000000000003</v>
      </c>
      <c r="C32" s="4">
        <v>245</v>
      </c>
      <c r="D32" s="6">
        <v>0.57140000000000002</v>
      </c>
      <c r="E32" s="4">
        <v>16.0564</v>
      </c>
      <c r="F32" s="4">
        <v>0</v>
      </c>
      <c r="G32" s="4">
        <v>7</v>
      </c>
      <c r="H32" s="4">
        <v>8</v>
      </c>
    </row>
    <row r="33" spans="1:21" ht="17" thickBot="1" x14ac:dyDescent="0.25">
      <c r="A33" s="5">
        <v>9608.6749999999993</v>
      </c>
      <c r="B33" s="6">
        <v>0.96089999999999998</v>
      </c>
      <c r="C33" s="4">
        <v>589</v>
      </c>
      <c r="D33" s="6">
        <v>0.59250000000000003</v>
      </c>
      <c r="E33" s="4">
        <v>16.313500000000001</v>
      </c>
      <c r="F33" s="4">
        <v>0</v>
      </c>
      <c r="G33" s="4">
        <v>2</v>
      </c>
      <c r="H33" s="4">
        <v>1</v>
      </c>
      <c r="S33" s="9" t="s">
        <v>15</v>
      </c>
    </row>
    <row r="34" spans="1:21" ht="16" x14ac:dyDescent="0.2">
      <c r="A34" s="5">
        <v>4451.5749999999998</v>
      </c>
      <c r="B34" s="6">
        <v>0.44519999999999998</v>
      </c>
      <c r="C34" s="4">
        <v>271</v>
      </c>
      <c r="D34" s="6">
        <v>0.55720000000000003</v>
      </c>
      <c r="E34" s="4">
        <v>16.426500000000001</v>
      </c>
      <c r="F34" s="4">
        <v>0</v>
      </c>
      <c r="G34" s="4">
        <v>6</v>
      </c>
      <c r="H34" s="4">
        <v>7</v>
      </c>
      <c r="Q34" s="14"/>
      <c r="R34" s="15" t="s">
        <v>6</v>
      </c>
      <c r="S34" s="7" t="s">
        <v>7</v>
      </c>
      <c r="T34" s="10" t="s">
        <v>1</v>
      </c>
      <c r="U34" s="11"/>
    </row>
    <row r="35" spans="1:21" ht="17" thickBot="1" x14ac:dyDescent="0.25">
      <c r="A35" s="5">
        <v>6554.875</v>
      </c>
      <c r="B35" s="6">
        <v>0.65549999999999997</v>
      </c>
      <c r="C35" s="4">
        <v>386</v>
      </c>
      <c r="D35" s="6">
        <v>0.57509999999999994</v>
      </c>
      <c r="E35" s="4">
        <v>16.9815</v>
      </c>
      <c r="F35" s="4">
        <v>0</v>
      </c>
      <c r="G35" s="4">
        <v>4</v>
      </c>
      <c r="H35" s="4">
        <v>3</v>
      </c>
      <c r="Q35" s="16"/>
      <c r="R35" s="17" t="s">
        <v>8</v>
      </c>
      <c r="S35" s="8" t="s">
        <v>7</v>
      </c>
      <c r="T35" s="12" t="s">
        <v>0</v>
      </c>
      <c r="U35" s="13"/>
    </row>
    <row r="36" spans="1:21" ht="17" thickBot="1" x14ac:dyDescent="0.25">
      <c r="A36" s="5">
        <v>8244.2000000000007</v>
      </c>
      <c r="B36" s="6">
        <v>0.82440000000000002</v>
      </c>
      <c r="C36" s="4">
        <v>485</v>
      </c>
      <c r="D36" s="6">
        <v>0.5897</v>
      </c>
      <c r="E36" s="4">
        <v>16.9984</v>
      </c>
      <c r="F36" s="4">
        <v>0</v>
      </c>
      <c r="G36" s="4">
        <v>3</v>
      </c>
      <c r="H36" s="4">
        <v>1</v>
      </c>
    </row>
    <row r="37" spans="1:21" ht="16" x14ac:dyDescent="0.2">
      <c r="A37" s="5">
        <v>4634.125</v>
      </c>
      <c r="B37" s="6">
        <v>0.46339999999999998</v>
      </c>
      <c r="C37" s="4">
        <v>272</v>
      </c>
      <c r="D37" s="6">
        <v>0.59189999999999998</v>
      </c>
      <c r="E37" s="4">
        <v>17.037199999999999</v>
      </c>
      <c r="F37" s="4">
        <v>0</v>
      </c>
      <c r="G37" s="4">
        <v>7</v>
      </c>
      <c r="H37" s="4">
        <v>2</v>
      </c>
      <c r="Q37" s="48" t="s">
        <v>22</v>
      </c>
      <c r="R37" s="22" t="s">
        <v>17</v>
      </c>
      <c r="S37" s="22"/>
      <c r="T37" s="22"/>
      <c r="U37" s="23"/>
    </row>
    <row r="38" spans="1:21" ht="17" thickBot="1" x14ac:dyDescent="0.25">
      <c r="A38" s="5">
        <v>4502.625</v>
      </c>
      <c r="B38" s="6">
        <v>0.45029999999999998</v>
      </c>
      <c r="C38" s="4">
        <v>263</v>
      </c>
      <c r="D38" s="6">
        <v>0.58169999999999999</v>
      </c>
      <c r="E38" s="4">
        <v>17.120200000000001</v>
      </c>
      <c r="F38" s="4">
        <v>0</v>
      </c>
      <c r="G38" s="4">
        <v>5</v>
      </c>
      <c r="H38" s="4">
        <v>9</v>
      </c>
      <c r="Q38" s="49"/>
      <c r="R38" s="24" t="s">
        <v>18</v>
      </c>
      <c r="S38" s="24"/>
      <c r="T38" s="24"/>
      <c r="U38" s="25"/>
    </row>
    <row r="39" spans="1:21" ht="16" x14ac:dyDescent="0.2">
      <c r="A39" s="5">
        <v>7127.45</v>
      </c>
      <c r="B39" s="6">
        <v>0.7127</v>
      </c>
      <c r="C39" s="4">
        <v>416</v>
      </c>
      <c r="D39" s="6">
        <v>0.60580000000000001</v>
      </c>
      <c r="E39" s="4">
        <v>17.133299999999998</v>
      </c>
      <c r="F39" s="4">
        <v>0</v>
      </c>
      <c r="G39" s="4">
        <v>4</v>
      </c>
      <c r="H39" s="4">
        <v>1</v>
      </c>
    </row>
    <row r="40" spans="1:21" ht="16" x14ac:dyDescent="0.2">
      <c r="A40" s="5">
        <v>7689.9750000000004</v>
      </c>
      <c r="B40" s="6">
        <v>0.76900000000000002</v>
      </c>
      <c r="C40" s="4">
        <v>448</v>
      </c>
      <c r="D40" s="6">
        <v>0.59150000000000003</v>
      </c>
      <c r="E40" s="4">
        <v>17.165099999999999</v>
      </c>
      <c r="F40" s="4">
        <v>0</v>
      </c>
      <c r="G40" s="4">
        <v>2</v>
      </c>
      <c r="H40" s="4">
        <v>9</v>
      </c>
    </row>
    <row r="41" spans="1:21" ht="16" x14ac:dyDescent="0.2">
      <c r="A41" s="5">
        <v>8026.2749999999996</v>
      </c>
      <c r="B41" s="6">
        <v>0.80259999999999998</v>
      </c>
      <c r="C41" s="4">
        <v>465</v>
      </c>
      <c r="D41" s="6">
        <v>0.59350000000000003</v>
      </c>
      <c r="E41" s="4">
        <v>17.2608</v>
      </c>
      <c r="F41" s="4">
        <v>0</v>
      </c>
      <c r="G41" s="4">
        <v>3</v>
      </c>
      <c r="H41" s="4">
        <v>2</v>
      </c>
    </row>
    <row r="42" spans="1:21" ht="16" x14ac:dyDescent="0.2">
      <c r="A42" s="5">
        <v>4680.6499999999996</v>
      </c>
      <c r="B42" s="6">
        <v>0.46810000000000002</v>
      </c>
      <c r="C42" s="4">
        <v>271</v>
      </c>
      <c r="D42" s="6">
        <v>0.58299999999999996</v>
      </c>
      <c r="E42" s="4">
        <v>17.271799999999999</v>
      </c>
      <c r="F42" s="4">
        <v>0</v>
      </c>
      <c r="G42" s="4">
        <v>7</v>
      </c>
      <c r="H42" s="4">
        <v>3</v>
      </c>
    </row>
    <row r="43" spans="1:21" ht="16" x14ac:dyDescent="0.2">
      <c r="A43" s="5">
        <v>3782.7249999999999</v>
      </c>
      <c r="B43" s="6">
        <v>0.37830000000000003</v>
      </c>
      <c r="C43" s="4">
        <v>219</v>
      </c>
      <c r="D43" s="6">
        <v>0.59360000000000002</v>
      </c>
      <c r="E43" s="4">
        <v>17.2727</v>
      </c>
      <c r="F43" s="4">
        <v>0</v>
      </c>
      <c r="G43" s="4">
        <v>9</v>
      </c>
      <c r="H43" s="4">
        <v>10</v>
      </c>
    </row>
    <row r="44" spans="1:21" ht="16" x14ac:dyDescent="0.2">
      <c r="A44" s="5">
        <v>3233.6</v>
      </c>
      <c r="B44" s="6">
        <v>0.32340000000000002</v>
      </c>
      <c r="C44" s="4">
        <v>187</v>
      </c>
      <c r="D44" s="6">
        <v>0.55610000000000004</v>
      </c>
      <c r="E44" s="4">
        <v>17.292000000000002</v>
      </c>
      <c r="F44" s="4">
        <v>0</v>
      </c>
      <c r="G44" s="4">
        <v>6</v>
      </c>
      <c r="H44" s="4">
        <v>4</v>
      </c>
    </row>
    <row r="45" spans="1:21" ht="16" x14ac:dyDescent="0.2">
      <c r="A45" s="5">
        <v>3233.6</v>
      </c>
      <c r="B45" s="6">
        <v>0.32340000000000002</v>
      </c>
      <c r="C45" s="4">
        <v>187</v>
      </c>
      <c r="D45" s="6">
        <v>0.55610000000000004</v>
      </c>
      <c r="E45" s="4">
        <v>17.292000000000002</v>
      </c>
      <c r="F45" s="4">
        <v>0</v>
      </c>
      <c r="G45" s="4">
        <v>6</v>
      </c>
      <c r="H45" s="4">
        <v>2</v>
      </c>
    </row>
    <row r="46" spans="1:21" ht="16" x14ac:dyDescent="0.2">
      <c r="A46" s="5">
        <v>3233.6</v>
      </c>
      <c r="B46" s="6">
        <v>0.32340000000000002</v>
      </c>
      <c r="C46" s="4">
        <v>187</v>
      </c>
      <c r="D46" s="6">
        <v>0.55610000000000004</v>
      </c>
      <c r="E46" s="4">
        <v>17.292000000000002</v>
      </c>
      <c r="F46" s="4">
        <v>0</v>
      </c>
      <c r="G46" s="4">
        <v>6</v>
      </c>
      <c r="H46" s="4">
        <v>8</v>
      </c>
    </row>
    <row r="47" spans="1:21" ht="16" x14ac:dyDescent="0.2">
      <c r="A47" s="5">
        <v>3233.6</v>
      </c>
      <c r="B47" s="6">
        <v>0.32340000000000002</v>
      </c>
      <c r="C47" s="4">
        <v>187</v>
      </c>
      <c r="D47" s="6">
        <v>0.55610000000000004</v>
      </c>
      <c r="E47" s="4">
        <v>17.292000000000002</v>
      </c>
      <c r="F47" s="4">
        <v>0</v>
      </c>
      <c r="G47" s="4">
        <v>6</v>
      </c>
      <c r="H47" s="4">
        <v>6</v>
      </c>
    </row>
    <row r="48" spans="1:21" ht="16" x14ac:dyDescent="0.2">
      <c r="A48" s="5">
        <v>3233.6</v>
      </c>
      <c r="B48" s="6">
        <v>0.32340000000000002</v>
      </c>
      <c r="C48" s="4">
        <v>187</v>
      </c>
      <c r="D48" s="6">
        <v>0.55610000000000004</v>
      </c>
      <c r="E48" s="4">
        <v>17.292000000000002</v>
      </c>
      <c r="F48" s="4">
        <v>0</v>
      </c>
      <c r="G48" s="4">
        <v>6</v>
      </c>
      <c r="H48" s="4">
        <v>10</v>
      </c>
    </row>
    <row r="49" spans="1:8" ht="16" x14ac:dyDescent="0.2">
      <c r="A49" s="5">
        <v>5970.7</v>
      </c>
      <c r="B49" s="6">
        <v>0.59709999999999996</v>
      </c>
      <c r="C49" s="4">
        <v>342</v>
      </c>
      <c r="D49" s="6">
        <v>0.5877</v>
      </c>
      <c r="E49" s="4">
        <v>17.458200000000001</v>
      </c>
      <c r="F49" s="4">
        <v>0</v>
      </c>
      <c r="G49" s="4">
        <v>4</v>
      </c>
      <c r="H49" s="4">
        <v>5</v>
      </c>
    </row>
    <row r="50" spans="1:8" ht="16" x14ac:dyDescent="0.2">
      <c r="A50" s="5">
        <v>8605.75</v>
      </c>
      <c r="B50" s="6">
        <v>0.86060000000000003</v>
      </c>
      <c r="C50" s="4">
        <v>486</v>
      </c>
      <c r="D50" s="6">
        <v>0.59260000000000002</v>
      </c>
      <c r="E50" s="4">
        <v>17.7073</v>
      </c>
      <c r="F50" s="4">
        <v>0</v>
      </c>
      <c r="G50" s="4">
        <v>2</v>
      </c>
      <c r="H50" s="4">
        <v>5</v>
      </c>
    </row>
    <row r="51" spans="1:8" ht="16" x14ac:dyDescent="0.2">
      <c r="A51" s="5">
        <v>5764.375</v>
      </c>
      <c r="B51" s="6">
        <v>0.57640000000000002</v>
      </c>
      <c r="C51" s="4">
        <v>322</v>
      </c>
      <c r="D51" s="6">
        <v>0.59319999999999995</v>
      </c>
      <c r="E51" s="4">
        <v>17.901800000000001</v>
      </c>
      <c r="F51" s="4">
        <v>0</v>
      </c>
      <c r="G51" s="4">
        <v>5</v>
      </c>
      <c r="H51" s="4">
        <v>1</v>
      </c>
    </row>
    <row r="52" spans="1:8" ht="16" x14ac:dyDescent="0.2">
      <c r="A52" s="5">
        <v>3976</v>
      </c>
      <c r="B52" s="6">
        <v>0.39760000000000001</v>
      </c>
      <c r="C52" s="4">
        <v>220</v>
      </c>
      <c r="D52" s="6">
        <v>0.57730000000000004</v>
      </c>
      <c r="E52" s="4">
        <v>18.072700000000001</v>
      </c>
      <c r="F52" s="4">
        <v>0</v>
      </c>
      <c r="G52" s="4">
        <v>7</v>
      </c>
      <c r="H52" s="4">
        <v>9</v>
      </c>
    </row>
    <row r="53" spans="1:8" ht="16" x14ac:dyDescent="0.2">
      <c r="A53" s="5">
        <v>6471.1</v>
      </c>
      <c r="B53" s="6">
        <v>0.64710000000000001</v>
      </c>
      <c r="C53" s="4">
        <v>358</v>
      </c>
      <c r="D53" s="6">
        <v>0.5978</v>
      </c>
      <c r="E53" s="4">
        <v>18.075700000000001</v>
      </c>
      <c r="F53" s="4">
        <v>0</v>
      </c>
      <c r="G53" s="4">
        <v>3</v>
      </c>
      <c r="H53" s="4">
        <v>10</v>
      </c>
    </row>
    <row r="54" spans="1:8" ht="16" x14ac:dyDescent="0.2">
      <c r="A54" s="5">
        <v>6763.4750000000004</v>
      </c>
      <c r="B54" s="6">
        <v>0.67630000000000001</v>
      </c>
      <c r="C54" s="4">
        <v>373</v>
      </c>
      <c r="D54" s="6">
        <v>0.60050000000000003</v>
      </c>
      <c r="E54" s="4">
        <v>18.1326</v>
      </c>
      <c r="F54" s="4">
        <v>0</v>
      </c>
      <c r="G54" s="4">
        <v>3</v>
      </c>
      <c r="H54" s="4">
        <v>8</v>
      </c>
    </row>
    <row r="55" spans="1:8" ht="16" x14ac:dyDescent="0.2">
      <c r="A55" s="5">
        <v>7221.7749999999996</v>
      </c>
      <c r="B55" s="6">
        <v>0.72219999999999995</v>
      </c>
      <c r="C55" s="4">
        <v>398</v>
      </c>
      <c r="D55" s="6">
        <v>0.60050000000000003</v>
      </c>
      <c r="E55" s="4">
        <v>18.145199999999999</v>
      </c>
      <c r="F55" s="4">
        <v>0</v>
      </c>
      <c r="G55" s="4">
        <v>3</v>
      </c>
      <c r="H55" s="4">
        <v>5</v>
      </c>
    </row>
    <row r="56" spans="1:8" ht="16" x14ac:dyDescent="0.2">
      <c r="A56" s="5">
        <v>6388.3249999999998</v>
      </c>
      <c r="B56" s="6">
        <v>0.63880000000000003</v>
      </c>
      <c r="C56" s="4">
        <v>345</v>
      </c>
      <c r="D56" s="6">
        <v>0.60580000000000001</v>
      </c>
      <c r="E56" s="4">
        <v>18.5169</v>
      </c>
      <c r="F56" s="4">
        <v>0</v>
      </c>
      <c r="G56" s="4">
        <v>4</v>
      </c>
      <c r="H56" s="4">
        <v>7</v>
      </c>
    </row>
    <row r="57" spans="1:8" ht="16" x14ac:dyDescent="0.2">
      <c r="A57" s="5">
        <v>7277.75</v>
      </c>
      <c r="B57" s="6">
        <v>0.7278</v>
      </c>
      <c r="C57" s="4">
        <v>390</v>
      </c>
      <c r="D57" s="6">
        <v>0.60260000000000002</v>
      </c>
      <c r="E57" s="4">
        <v>18.660900000000002</v>
      </c>
      <c r="F57" s="4">
        <v>0</v>
      </c>
      <c r="G57" s="4">
        <v>3</v>
      </c>
      <c r="H57" s="4">
        <v>7</v>
      </c>
    </row>
    <row r="58" spans="1:8" ht="16" x14ac:dyDescent="0.2">
      <c r="A58" s="5">
        <v>9800.65</v>
      </c>
      <c r="B58" s="6">
        <v>0.98009999999999997</v>
      </c>
      <c r="C58" s="4">
        <v>520</v>
      </c>
      <c r="D58" s="6">
        <v>0.59419999999999995</v>
      </c>
      <c r="E58" s="4">
        <v>18.8474</v>
      </c>
      <c r="F58" s="4">
        <v>0</v>
      </c>
      <c r="G58" s="4">
        <v>3</v>
      </c>
      <c r="H58" s="4">
        <v>3</v>
      </c>
    </row>
    <row r="59" spans="1:8" ht="16" x14ac:dyDescent="0.2">
      <c r="A59" s="5">
        <v>8147.5749999999998</v>
      </c>
      <c r="B59" s="6">
        <v>0.81479999999999997</v>
      </c>
      <c r="C59" s="4">
        <v>428</v>
      </c>
      <c r="D59" s="6">
        <v>0.60050000000000003</v>
      </c>
      <c r="E59" s="4">
        <v>19.0364</v>
      </c>
      <c r="F59" s="4">
        <v>0</v>
      </c>
      <c r="G59" s="4">
        <v>3</v>
      </c>
      <c r="H59" s="4">
        <v>4</v>
      </c>
    </row>
    <row r="60" spans="1:8" ht="16" x14ac:dyDescent="0.2">
      <c r="A60" s="5">
        <v>4802.7250000000004</v>
      </c>
      <c r="B60" s="6">
        <v>0.4803</v>
      </c>
      <c r="C60" s="4">
        <v>249</v>
      </c>
      <c r="D60" s="6">
        <v>0.58630000000000004</v>
      </c>
      <c r="E60" s="4">
        <v>19.2881</v>
      </c>
      <c r="F60" s="4">
        <v>0</v>
      </c>
      <c r="G60" s="4">
        <v>7</v>
      </c>
      <c r="H60" s="4">
        <v>5</v>
      </c>
    </row>
    <row r="61" spans="1:8" ht="16" x14ac:dyDescent="0.2">
      <c r="A61" s="5">
        <v>4411.0749999999998</v>
      </c>
      <c r="B61" s="6">
        <v>0.44109999999999999</v>
      </c>
      <c r="C61" s="4">
        <v>227</v>
      </c>
      <c r="D61" s="6">
        <v>0.59030000000000005</v>
      </c>
      <c r="E61" s="4">
        <v>19.431999999999999</v>
      </c>
      <c r="F61" s="4">
        <v>0</v>
      </c>
      <c r="G61" s="4">
        <v>9</v>
      </c>
      <c r="H61" s="4">
        <v>1</v>
      </c>
    </row>
    <row r="62" spans="1:8" ht="16" x14ac:dyDescent="0.2">
      <c r="A62" s="5">
        <v>5696.125</v>
      </c>
      <c r="B62" s="6">
        <v>0.5696</v>
      </c>
      <c r="C62" s="4">
        <v>293</v>
      </c>
      <c r="D62" s="6">
        <v>0.60070000000000001</v>
      </c>
      <c r="E62" s="4">
        <v>19.4407</v>
      </c>
      <c r="F62" s="4">
        <v>0</v>
      </c>
      <c r="G62" s="4">
        <v>7</v>
      </c>
      <c r="H62" s="4">
        <v>7</v>
      </c>
    </row>
    <row r="63" spans="1:8" ht="16" x14ac:dyDescent="0.2">
      <c r="A63" s="5">
        <v>7729.5</v>
      </c>
      <c r="B63" s="6">
        <v>0.77300000000000002</v>
      </c>
      <c r="C63" s="4">
        <v>396</v>
      </c>
      <c r="D63" s="6">
        <v>0.60099999999999998</v>
      </c>
      <c r="E63" s="4">
        <v>19.518899999999999</v>
      </c>
      <c r="F63" s="4">
        <v>0</v>
      </c>
      <c r="G63" s="4">
        <v>3</v>
      </c>
      <c r="H63" s="4">
        <v>9</v>
      </c>
    </row>
    <row r="64" spans="1:8" ht="16" x14ac:dyDescent="0.2">
      <c r="A64" s="5">
        <v>4280.2749999999996</v>
      </c>
      <c r="B64" s="6">
        <v>0.42799999999999999</v>
      </c>
      <c r="C64" s="4">
        <v>215</v>
      </c>
      <c r="D64" s="6">
        <v>0.59530000000000005</v>
      </c>
      <c r="E64" s="4">
        <v>19.908300000000001</v>
      </c>
      <c r="F64" s="4">
        <v>0</v>
      </c>
      <c r="G64" s="4">
        <v>9</v>
      </c>
      <c r="H64" s="4">
        <v>4</v>
      </c>
    </row>
    <row r="65" spans="1:8" ht="16" x14ac:dyDescent="0.2">
      <c r="A65" s="5">
        <v>8562.6</v>
      </c>
      <c r="B65" s="6">
        <v>0.85629999999999995</v>
      </c>
      <c r="C65" s="4">
        <v>429</v>
      </c>
      <c r="D65" s="6">
        <v>0.59440000000000004</v>
      </c>
      <c r="E65" s="4">
        <v>19.959399999999999</v>
      </c>
      <c r="F65" s="4">
        <v>0</v>
      </c>
      <c r="G65" s="4">
        <v>3</v>
      </c>
      <c r="H65" s="4">
        <v>6</v>
      </c>
    </row>
    <row r="66" spans="1:8" ht="16" x14ac:dyDescent="0.2">
      <c r="A66" s="5">
        <v>8327.5499999999993</v>
      </c>
      <c r="B66" s="6">
        <v>0.83279999999999998</v>
      </c>
      <c r="C66" s="4">
        <v>417</v>
      </c>
      <c r="D66" s="6">
        <v>0.60189999999999999</v>
      </c>
      <c r="E66" s="4">
        <v>19.970099999999999</v>
      </c>
      <c r="F66" s="4">
        <v>0</v>
      </c>
      <c r="G66" s="4">
        <v>2</v>
      </c>
      <c r="H66" s="4">
        <v>10</v>
      </c>
    </row>
    <row r="67" spans="1:8" ht="16" x14ac:dyDescent="0.2">
      <c r="A67" s="5">
        <v>8327.5499999999993</v>
      </c>
      <c r="B67" s="6">
        <v>0.83279999999999998</v>
      </c>
      <c r="C67" s="4">
        <v>417</v>
      </c>
      <c r="D67" s="6">
        <v>0.60189999999999999</v>
      </c>
      <c r="E67" s="4">
        <v>19.970099999999999</v>
      </c>
      <c r="F67" s="4">
        <v>0</v>
      </c>
      <c r="G67" s="4">
        <v>2</v>
      </c>
      <c r="H67" s="4">
        <v>8</v>
      </c>
    </row>
    <row r="68" spans="1:8" ht="16" x14ac:dyDescent="0.2">
      <c r="A68" s="5">
        <v>8327.5499999999993</v>
      </c>
      <c r="B68" s="6">
        <v>0.83279999999999998</v>
      </c>
      <c r="C68" s="4">
        <v>417</v>
      </c>
      <c r="D68" s="6">
        <v>0.60189999999999999</v>
      </c>
      <c r="E68" s="4">
        <v>19.970099999999999</v>
      </c>
      <c r="F68" s="4">
        <v>0</v>
      </c>
      <c r="G68" s="4">
        <v>2</v>
      </c>
      <c r="H68" s="4">
        <v>4</v>
      </c>
    </row>
    <row r="69" spans="1:8" ht="16" x14ac:dyDescent="0.2">
      <c r="A69" s="5">
        <v>8327.5499999999993</v>
      </c>
      <c r="B69" s="6">
        <v>0.83279999999999998</v>
      </c>
      <c r="C69" s="4">
        <v>417</v>
      </c>
      <c r="D69" s="6">
        <v>0.60189999999999999</v>
      </c>
      <c r="E69" s="4">
        <v>19.970099999999999</v>
      </c>
      <c r="F69" s="4">
        <v>0</v>
      </c>
      <c r="G69" s="4">
        <v>2</v>
      </c>
      <c r="H69" s="4">
        <v>2</v>
      </c>
    </row>
    <row r="70" spans="1:8" ht="16" x14ac:dyDescent="0.2">
      <c r="A70" s="5">
        <v>8327.5499999999993</v>
      </c>
      <c r="B70" s="6">
        <v>0.83279999999999998</v>
      </c>
      <c r="C70" s="4">
        <v>417</v>
      </c>
      <c r="D70" s="6">
        <v>0.60189999999999999</v>
      </c>
      <c r="E70" s="4">
        <v>19.970099999999999</v>
      </c>
      <c r="F70" s="4">
        <v>0</v>
      </c>
      <c r="G70" s="4">
        <v>2</v>
      </c>
      <c r="H70" s="4">
        <v>6</v>
      </c>
    </row>
    <row r="71" spans="1:8" ht="16" x14ac:dyDescent="0.2">
      <c r="A71" s="5">
        <v>4416.9250000000002</v>
      </c>
      <c r="B71" s="6">
        <v>0.44169999999999998</v>
      </c>
      <c r="C71" s="4">
        <v>219</v>
      </c>
      <c r="D71" s="6">
        <v>0.621</v>
      </c>
      <c r="E71" s="4">
        <v>20.168600000000001</v>
      </c>
      <c r="F71" s="4">
        <v>0</v>
      </c>
      <c r="G71" s="4">
        <v>8</v>
      </c>
      <c r="H71" s="4">
        <v>5</v>
      </c>
    </row>
    <row r="72" spans="1:8" ht="16" x14ac:dyDescent="0.2">
      <c r="A72" s="5">
        <v>4105.625</v>
      </c>
      <c r="B72" s="6">
        <v>0.41060000000000002</v>
      </c>
      <c r="C72" s="4">
        <v>203</v>
      </c>
      <c r="D72" s="6">
        <v>0.57640000000000002</v>
      </c>
      <c r="E72" s="4">
        <v>20.224799999999998</v>
      </c>
      <c r="F72" s="4">
        <v>0</v>
      </c>
      <c r="G72" s="4">
        <v>10</v>
      </c>
      <c r="H72" s="4">
        <v>9</v>
      </c>
    </row>
    <row r="73" spans="1:8" ht="16" x14ac:dyDescent="0.2">
      <c r="A73" s="5">
        <v>5186.8500000000004</v>
      </c>
      <c r="B73" s="6">
        <v>0.51870000000000005</v>
      </c>
      <c r="C73" s="4">
        <v>256</v>
      </c>
      <c r="D73" s="6">
        <v>0.59379999999999999</v>
      </c>
      <c r="E73" s="4">
        <v>20.261099999999999</v>
      </c>
      <c r="F73" s="4">
        <v>0</v>
      </c>
      <c r="G73" s="4">
        <v>4</v>
      </c>
      <c r="H73" s="4">
        <v>4</v>
      </c>
    </row>
    <row r="74" spans="1:8" ht="16" x14ac:dyDescent="0.2">
      <c r="A74" s="5">
        <v>5186.8500000000004</v>
      </c>
      <c r="B74" s="6">
        <v>0.51870000000000005</v>
      </c>
      <c r="C74" s="4">
        <v>256</v>
      </c>
      <c r="D74" s="6">
        <v>0.59379999999999999</v>
      </c>
      <c r="E74" s="4">
        <v>20.261099999999999</v>
      </c>
      <c r="F74" s="4">
        <v>0</v>
      </c>
      <c r="G74" s="4">
        <v>4</v>
      </c>
      <c r="H74" s="4">
        <v>2</v>
      </c>
    </row>
    <row r="75" spans="1:8" ht="16" x14ac:dyDescent="0.2">
      <c r="A75" s="5">
        <v>5186.8500000000004</v>
      </c>
      <c r="B75" s="6">
        <v>0.51870000000000005</v>
      </c>
      <c r="C75" s="4">
        <v>256</v>
      </c>
      <c r="D75" s="6">
        <v>0.59379999999999999</v>
      </c>
      <c r="E75" s="4">
        <v>20.261099999999999</v>
      </c>
      <c r="F75" s="4">
        <v>0</v>
      </c>
      <c r="G75" s="4">
        <v>4</v>
      </c>
      <c r="H75" s="4">
        <v>6</v>
      </c>
    </row>
    <row r="76" spans="1:8" ht="16" x14ac:dyDescent="0.2">
      <c r="A76" s="5">
        <v>5186.8500000000004</v>
      </c>
      <c r="B76" s="6">
        <v>0.51870000000000005</v>
      </c>
      <c r="C76" s="4">
        <v>256</v>
      </c>
      <c r="D76" s="6">
        <v>0.59379999999999999</v>
      </c>
      <c r="E76" s="4">
        <v>20.261099999999999</v>
      </c>
      <c r="F76" s="4">
        <v>0</v>
      </c>
      <c r="G76" s="4">
        <v>4</v>
      </c>
      <c r="H76" s="4">
        <v>8</v>
      </c>
    </row>
    <row r="77" spans="1:8" ht="16" x14ac:dyDescent="0.2">
      <c r="A77" s="5">
        <v>5186.8500000000004</v>
      </c>
      <c r="B77" s="6">
        <v>0.51870000000000005</v>
      </c>
      <c r="C77" s="4">
        <v>256</v>
      </c>
      <c r="D77" s="6">
        <v>0.59379999999999999</v>
      </c>
      <c r="E77" s="4">
        <v>20.261099999999999</v>
      </c>
      <c r="F77" s="4">
        <v>0</v>
      </c>
      <c r="G77" s="4">
        <v>4</v>
      </c>
      <c r="H77" s="4">
        <v>10</v>
      </c>
    </row>
    <row r="78" spans="1:8" ht="16" x14ac:dyDescent="0.2">
      <c r="A78" s="5">
        <v>9536.2250000000004</v>
      </c>
      <c r="B78" s="6">
        <v>0.9536</v>
      </c>
      <c r="C78" s="4">
        <v>457</v>
      </c>
      <c r="D78" s="6">
        <v>0.61050000000000004</v>
      </c>
      <c r="E78" s="4">
        <v>20.867000000000001</v>
      </c>
      <c r="F78" s="4">
        <v>0</v>
      </c>
      <c r="G78" s="4">
        <v>2</v>
      </c>
      <c r="H78" s="4">
        <v>7</v>
      </c>
    </row>
    <row r="79" spans="1:8" ht="16" x14ac:dyDescent="0.2">
      <c r="A79" s="5">
        <v>2320.625</v>
      </c>
      <c r="B79" s="6">
        <v>0.2321</v>
      </c>
      <c r="C79" s="4">
        <v>108</v>
      </c>
      <c r="D79" s="6">
        <v>0.62960000000000005</v>
      </c>
      <c r="E79" s="4">
        <v>21.487300000000001</v>
      </c>
      <c r="F79" s="4">
        <v>0</v>
      </c>
      <c r="G79" s="4">
        <v>8</v>
      </c>
      <c r="H79" s="4">
        <v>8</v>
      </c>
    </row>
    <row r="80" spans="1:8" ht="16" x14ac:dyDescent="0.2">
      <c r="A80" s="5">
        <v>2320.625</v>
      </c>
      <c r="B80" s="6">
        <v>0.2321</v>
      </c>
      <c r="C80" s="4">
        <v>108</v>
      </c>
      <c r="D80" s="6">
        <v>0.62960000000000005</v>
      </c>
      <c r="E80" s="4">
        <v>21.487300000000001</v>
      </c>
      <c r="F80" s="4">
        <v>0</v>
      </c>
      <c r="G80" s="4">
        <v>8</v>
      </c>
      <c r="H80" s="4">
        <v>6</v>
      </c>
    </row>
    <row r="81" spans="1:8" ht="16" x14ac:dyDescent="0.2">
      <c r="A81" s="5">
        <v>2320.625</v>
      </c>
      <c r="B81" s="6">
        <v>0.2321</v>
      </c>
      <c r="C81" s="4">
        <v>108</v>
      </c>
      <c r="D81" s="6">
        <v>0.62960000000000005</v>
      </c>
      <c r="E81" s="4">
        <v>21.487300000000001</v>
      </c>
      <c r="F81" s="4">
        <v>0</v>
      </c>
      <c r="G81" s="4">
        <v>8</v>
      </c>
      <c r="H81" s="4">
        <v>10</v>
      </c>
    </row>
    <row r="82" spans="1:8" ht="16" x14ac:dyDescent="0.2">
      <c r="A82" s="5">
        <v>2320.625</v>
      </c>
      <c r="B82" s="6">
        <v>0.2321</v>
      </c>
      <c r="C82" s="4">
        <v>108</v>
      </c>
      <c r="D82" s="6">
        <v>0.62960000000000005</v>
      </c>
      <c r="E82" s="4">
        <v>21.487300000000001</v>
      </c>
      <c r="F82" s="4">
        <v>0</v>
      </c>
      <c r="G82" s="4">
        <v>8</v>
      </c>
      <c r="H82" s="4">
        <v>2</v>
      </c>
    </row>
    <row r="83" spans="1:8" ht="16" x14ac:dyDescent="0.2">
      <c r="A83" s="5">
        <v>2320.625</v>
      </c>
      <c r="B83" s="6">
        <v>0.2321</v>
      </c>
      <c r="C83" s="4">
        <v>108</v>
      </c>
      <c r="D83" s="6">
        <v>0.62960000000000005</v>
      </c>
      <c r="E83" s="4">
        <v>21.487300000000001</v>
      </c>
      <c r="F83" s="4">
        <v>0</v>
      </c>
      <c r="G83" s="4">
        <v>8</v>
      </c>
      <c r="H83" s="4">
        <v>4</v>
      </c>
    </row>
    <row r="84" spans="1:8" ht="16" x14ac:dyDescent="0.2">
      <c r="A84" s="5">
        <v>6295.2</v>
      </c>
      <c r="B84" s="6">
        <v>0.62949999999999995</v>
      </c>
      <c r="C84" s="4">
        <v>292</v>
      </c>
      <c r="D84" s="6">
        <v>0.59930000000000005</v>
      </c>
      <c r="E84" s="4">
        <v>21.558900000000001</v>
      </c>
      <c r="F84" s="4">
        <v>0</v>
      </c>
      <c r="G84" s="4">
        <v>4</v>
      </c>
      <c r="H84" s="4">
        <v>9</v>
      </c>
    </row>
    <row r="85" spans="1:8" ht="16" x14ac:dyDescent="0.2">
      <c r="A85" s="5">
        <v>5011.3249999999998</v>
      </c>
      <c r="B85" s="6">
        <v>0.50109999999999999</v>
      </c>
      <c r="C85" s="4">
        <v>231</v>
      </c>
      <c r="D85" s="6">
        <v>0.59309999999999996</v>
      </c>
      <c r="E85" s="4">
        <v>21.693999999999999</v>
      </c>
      <c r="F85" s="4">
        <v>0</v>
      </c>
      <c r="G85" s="4">
        <v>9</v>
      </c>
      <c r="H85" s="4">
        <v>9</v>
      </c>
    </row>
    <row r="86" spans="1:8" ht="16" x14ac:dyDescent="0.2">
      <c r="A86" s="5">
        <v>4764.3999999999996</v>
      </c>
      <c r="B86" s="6">
        <v>0.47639999999999999</v>
      </c>
      <c r="C86" s="4">
        <v>218</v>
      </c>
      <c r="D86" s="6">
        <v>0.60550000000000004</v>
      </c>
      <c r="E86" s="4">
        <v>21.855</v>
      </c>
      <c r="F86" s="4">
        <v>0</v>
      </c>
      <c r="G86" s="4">
        <v>8</v>
      </c>
      <c r="H86" s="4">
        <v>1</v>
      </c>
    </row>
    <row r="87" spans="1:8" ht="16" x14ac:dyDescent="0.2">
      <c r="A87" s="5">
        <v>6009.3</v>
      </c>
      <c r="B87" s="6">
        <v>0.60089999999999999</v>
      </c>
      <c r="C87" s="4">
        <v>270</v>
      </c>
      <c r="D87" s="6">
        <v>0.59630000000000005</v>
      </c>
      <c r="E87" s="4">
        <v>22.256699999999999</v>
      </c>
      <c r="F87" s="4">
        <v>0</v>
      </c>
      <c r="G87" s="4">
        <v>6</v>
      </c>
      <c r="H87" s="4">
        <v>9</v>
      </c>
    </row>
    <row r="88" spans="1:8" ht="16" x14ac:dyDescent="0.2">
      <c r="A88" s="5">
        <v>6009.3</v>
      </c>
      <c r="B88" s="6">
        <v>0.60089999999999999</v>
      </c>
      <c r="C88" s="4">
        <v>270</v>
      </c>
      <c r="D88" s="6">
        <v>0.59630000000000005</v>
      </c>
      <c r="E88" s="4">
        <v>22.256699999999999</v>
      </c>
      <c r="F88" s="4">
        <v>0</v>
      </c>
      <c r="G88" s="4">
        <v>6</v>
      </c>
      <c r="H88" s="4">
        <v>3</v>
      </c>
    </row>
    <row r="89" spans="1:8" ht="16" x14ac:dyDescent="0.2">
      <c r="A89" s="5">
        <v>4623.3500000000004</v>
      </c>
      <c r="B89" s="6">
        <v>0.46229999999999999</v>
      </c>
      <c r="C89" s="4">
        <v>205</v>
      </c>
      <c r="D89" s="6">
        <v>0.59019999999999995</v>
      </c>
      <c r="E89" s="4">
        <v>22.552900000000001</v>
      </c>
      <c r="F89" s="4">
        <v>0</v>
      </c>
      <c r="G89" s="4">
        <v>9</v>
      </c>
      <c r="H89" s="4">
        <v>6</v>
      </c>
    </row>
    <row r="90" spans="1:8" ht="16" x14ac:dyDescent="0.2">
      <c r="A90" s="5">
        <v>5952.7</v>
      </c>
      <c r="B90" s="6">
        <v>0.59530000000000005</v>
      </c>
      <c r="C90" s="4">
        <v>217</v>
      </c>
      <c r="D90" s="6">
        <v>0.62209999999999999</v>
      </c>
      <c r="E90" s="4">
        <v>27.431799999999999</v>
      </c>
      <c r="F90" s="4">
        <v>0</v>
      </c>
      <c r="G90" s="4">
        <v>8</v>
      </c>
      <c r="H90" s="4">
        <v>7</v>
      </c>
    </row>
    <row r="91" spans="1:8" ht="16" x14ac:dyDescent="0.2">
      <c r="A91" s="5">
        <v>6029.7</v>
      </c>
      <c r="B91" s="6">
        <v>0.60299999999999998</v>
      </c>
      <c r="C91" s="4">
        <v>210</v>
      </c>
      <c r="D91" s="6">
        <v>0.62380000000000002</v>
      </c>
      <c r="E91" s="4">
        <v>28.712900000000001</v>
      </c>
      <c r="F91" s="4">
        <v>0</v>
      </c>
      <c r="G91" s="4">
        <v>8</v>
      </c>
      <c r="H91" s="4">
        <v>9</v>
      </c>
    </row>
    <row r="92" spans="1:8" ht="16" x14ac:dyDescent="0.2">
      <c r="A92" s="5"/>
      <c r="B92" s="6"/>
      <c r="C92" s="4"/>
      <c r="D92" s="6"/>
      <c r="E92" s="4"/>
      <c r="F92" s="4"/>
      <c r="G92" s="4"/>
      <c r="H92" s="4"/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9</v>
      </c>
      <c r="B104" s="4" t="s">
        <v>10</v>
      </c>
      <c r="C104" s="4" t="s">
        <v>11</v>
      </c>
      <c r="D104" s="4" t="s">
        <v>12</v>
      </c>
      <c r="E104" s="4" t="s">
        <v>13</v>
      </c>
      <c r="F104" s="4" t="s">
        <v>2</v>
      </c>
      <c r="G104" s="4" t="s">
        <v>26</v>
      </c>
      <c r="H104" s="4" t="s">
        <v>27</v>
      </c>
      <c r="I104" t="s">
        <v>35</v>
      </c>
      <c r="J104" t="s">
        <v>36</v>
      </c>
      <c r="K104" t="s">
        <v>37</v>
      </c>
    </row>
    <row r="105" spans="1:19" ht="16" x14ac:dyDescent="0.2">
      <c r="A105" s="4">
        <v>644.85</v>
      </c>
      <c r="B105" s="6">
        <v>6.4500000000000002E-2</v>
      </c>
      <c r="C105" s="4">
        <v>114</v>
      </c>
      <c r="D105" s="6">
        <v>0.52629999999999999</v>
      </c>
      <c r="E105" s="4">
        <v>5.6566000000000001</v>
      </c>
      <c r="F105" s="4">
        <v>0</v>
      </c>
      <c r="G105" s="4">
        <v>10</v>
      </c>
      <c r="H105" s="4">
        <v>8</v>
      </c>
    </row>
    <row r="106" spans="1:19" ht="16" x14ac:dyDescent="0.2">
      <c r="A106" s="4">
        <v>644.85</v>
      </c>
      <c r="B106" s="6">
        <v>6.4500000000000002E-2</v>
      </c>
      <c r="C106" s="4">
        <v>114</v>
      </c>
      <c r="D106" s="6">
        <v>0.52629999999999999</v>
      </c>
      <c r="E106" s="4">
        <v>5.6566000000000001</v>
      </c>
      <c r="F106" s="4">
        <v>0</v>
      </c>
      <c r="G106" s="4">
        <v>10</v>
      </c>
      <c r="H106" s="4">
        <v>6</v>
      </c>
    </row>
    <row r="107" spans="1:19" ht="16" x14ac:dyDescent="0.2">
      <c r="A107" s="4">
        <v>644.85</v>
      </c>
      <c r="B107" s="6">
        <v>6.4500000000000002E-2</v>
      </c>
      <c r="C107" s="4">
        <v>114</v>
      </c>
      <c r="D107" s="6">
        <v>0.52629999999999999</v>
      </c>
      <c r="E107" s="4">
        <v>5.6566000000000001</v>
      </c>
      <c r="F107" s="4">
        <v>0</v>
      </c>
      <c r="G107" s="4">
        <v>10</v>
      </c>
      <c r="H107" s="4">
        <v>4</v>
      </c>
    </row>
    <row r="108" spans="1:19" ht="16" x14ac:dyDescent="0.2">
      <c r="A108" s="4">
        <v>644.85</v>
      </c>
      <c r="B108" s="6">
        <v>6.4500000000000002E-2</v>
      </c>
      <c r="C108" s="4">
        <v>114</v>
      </c>
      <c r="D108" s="6">
        <v>0.52629999999999999</v>
      </c>
      <c r="E108" s="4">
        <v>5.6566000000000001</v>
      </c>
      <c r="F108" s="4">
        <v>0</v>
      </c>
      <c r="G108" s="4">
        <v>10</v>
      </c>
      <c r="H108" s="4">
        <v>10</v>
      </c>
    </row>
    <row r="109" spans="1:19" ht="16" x14ac:dyDescent="0.2">
      <c r="A109" s="4">
        <v>644.85</v>
      </c>
      <c r="B109" s="6">
        <v>6.4500000000000002E-2</v>
      </c>
      <c r="C109" s="4">
        <v>114</v>
      </c>
      <c r="D109" s="6">
        <v>0.52629999999999999</v>
      </c>
      <c r="E109" s="4">
        <v>5.6566000000000001</v>
      </c>
      <c r="F109" s="4">
        <v>0</v>
      </c>
      <c r="G109" s="4">
        <v>10</v>
      </c>
      <c r="H109" s="4">
        <v>2</v>
      </c>
    </row>
    <row r="110" spans="1:19" ht="16" x14ac:dyDescent="0.2">
      <c r="A110" s="5">
        <v>3133.9</v>
      </c>
      <c r="B110" s="6">
        <v>0.31340000000000001</v>
      </c>
      <c r="C110" s="4">
        <v>290</v>
      </c>
      <c r="D110" s="6">
        <v>0.53100000000000003</v>
      </c>
      <c r="E110" s="4">
        <v>10.8066</v>
      </c>
      <c r="F110" s="4">
        <v>0</v>
      </c>
      <c r="G110" s="4">
        <v>7</v>
      </c>
      <c r="H110" s="4">
        <v>1</v>
      </c>
    </row>
    <row r="111" spans="1:19" ht="16" x14ac:dyDescent="0.2">
      <c r="A111" s="5">
        <v>1988.4749999999999</v>
      </c>
      <c r="B111" s="6">
        <v>0.1988</v>
      </c>
      <c r="C111" s="4">
        <v>188</v>
      </c>
      <c r="D111" s="6">
        <v>0.53190000000000004</v>
      </c>
      <c r="E111" s="4">
        <v>10.577</v>
      </c>
      <c r="F111" s="4">
        <v>0</v>
      </c>
      <c r="G111" s="4">
        <v>10</v>
      </c>
      <c r="H111" s="4">
        <v>3</v>
      </c>
    </row>
    <row r="112" spans="1:19" ht="16" x14ac:dyDescent="0.2">
      <c r="A112" s="5">
        <v>3100.55</v>
      </c>
      <c r="B112" s="6">
        <v>0.31009999999999999</v>
      </c>
      <c r="C112" s="4">
        <v>239</v>
      </c>
      <c r="D112" s="6">
        <v>0.54390000000000005</v>
      </c>
      <c r="E112" s="4">
        <v>12.973000000000001</v>
      </c>
      <c r="F112" s="4">
        <v>0</v>
      </c>
      <c r="G112" s="4">
        <v>7</v>
      </c>
      <c r="H112" s="4">
        <v>10</v>
      </c>
    </row>
    <row r="113" spans="1:8" ht="16" x14ac:dyDescent="0.2">
      <c r="A113" s="5">
        <v>2266.7249999999999</v>
      </c>
      <c r="B113" s="6">
        <v>0.22670000000000001</v>
      </c>
      <c r="C113" s="4">
        <v>193</v>
      </c>
      <c r="D113" s="6">
        <v>0.54400000000000004</v>
      </c>
      <c r="E113" s="4">
        <v>11.7447</v>
      </c>
      <c r="F113" s="4">
        <v>0</v>
      </c>
      <c r="G113" s="4">
        <v>10</v>
      </c>
      <c r="H113" s="4">
        <v>5</v>
      </c>
    </row>
    <row r="114" spans="1:8" ht="16" x14ac:dyDescent="0.2">
      <c r="A114" s="5">
        <v>4111.3500000000004</v>
      </c>
      <c r="B114" s="6">
        <v>0.41110000000000002</v>
      </c>
      <c r="C114" s="4">
        <v>287</v>
      </c>
      <c r="D114" s="6">
        <v>0.54700000000000004</v>
      </c>
      <c r="E114" s="4">
        <v>14.3253</v>
      </c>
      <c r="F114" s="4">
        <v>0</v>
      </c>
      <c r="G114" s="4">
        <v>6</v>
      </c>
      <c r="H114" s="4">
        <v>5</v>
      </c>
    </row>
    <row r="115" spans="1:8" ht="16" x14ac:dyDescent="0.2">
      <c r="A115" s="5">
        <v>3473.75</v>
      </c>
      <c r="B115" s="6">
        <v>0.34739999999999999</v>
      </c>
      <c r="C115" s="4">
        <v>296</v>
      </c>
      <c r="D115" s="6">
        <v>0.54730000000000001</v>
      </c>
      <c r="E115" s="4">
        <v>11.7356</v>
      </c>
      <c r="F115" s="4">
        <v>0</v>
      </c>
      <c r="G115" s="4">
        <v>5</v>
      </c>
      <c r="H115" s="4">
        <v>7</v>
      </c>
    </row>
    <row r="116" spans="1:8" ht="16" x14ac:dyDescent="0.2">
      <c r="A116" s="5">
        <v>3959.85</v>
      </c>
      <c r="B116" s="6">
        <v>0.39600000000000002</v>
      </c>
      <c r="C116" s="4">
        <v>268</v>
      </c>
      <c r="D116" s="6">
        <v>0.54849999999999999</v>
      </c>
      <c r="E116" s="4">
        <v>14.775600000000001</v>
      </c>
      <c r="F116" s="4">
        <v>0</v>
      </c>
      <c r="G116" s="4">
        <v>7</v>
      </c>
      <c r="H116" s="4">
        <v>4</v>
      </c>
    </row>
    <row r="117" spans="1:8" ht="16" x14ac:dyDescent="0.2">
      <c r="A117" s="5">
        <v>2960.85</v>
      </c>
      <c r="B117" s="6">
        <v>0.29609999999999997</v>
      </c>
      <c r="C117" s="4">
        <v>283</v>
      </c>
      <c r="D117" s="6">
        <v>0.55120000000000002</v>
      </c>
      <c r="E117" s="4">
        <v>10.462400000000001</v>
      </c>
      <c r="F117" s="4">
        <v>0</v>
      </c>
      <c r="G117" s="4">
        <v>5</v>
      </c>
      <c r="H117" s="4">
        <v>8</v>
      </c>
    </row>
    <row r="118" spans="1:8" ht="16" x14ac:dyDescent="0.2">
      <c r="A118" s="5">
        <v>3376.7750000000001</v>
      </c>
      <c r="B118" s="6">
        <v>0.3377</v>
      </c>
      <c r="C118" s="4">
        <v>288</v>
      </c>
      <c r="D118" s="6">
        <v>0.55559999999999998</v>
      </c>
      <c r="E118" s="4">
        <v>11.7249</v>
      </c>
      <c r="F118" s="4">
        <v>0</v>
      </c>
      <c r="G118" s="4">
        <v>5</v>
      </c>
      <c r="H118" s="4">
        <v>10</v>
      </c>
    </row>
    <row r="119" spans="1:8" ht="16" x14ac:dyDescent="0.2">
      <c r="A119" s="5">
        <v>3233.6</v>
      </c>
      <c r="B119" s="6">
        <v>0.32340000000000002</v>
      </c>
      <c r="C119" s="4">
        <v>187</v>
      </c>
      <c r="D119" s="6">
        <v>0.55610000000000004</v>
      </c>
      <c r="E119" s="4">
        <v>17.292000000000002</v>
      </c>
      <c r="F119" s="4">
        <v>0</v>
      </c>
      <c r="G119" s="4">
        <v>6</v>
      </c>
      <c r="H119" s="4">
        <v>4</v>
      </c>
    </row>
    <row r="120" spans="1:8" ht="16" x14ac:dyDescent="0.2">
      <c r="A120" s="5">
        <v>3233.6</v>
      </c>
      <c r="B120" s="6">
        <v>0.32340000000000002</v>
      </c>
      <c r="C120" s="4">
        <v>187</v>
      </c>
      <c r="D120" s="6">
        <v>0.55610000000000004</v>
      </c>
      <c r="E120" s="4">
        <v>17.292000000000002</v>
      </c>
      <c r="F120" s="4">
        <v>0</v>
      </c>
      <c r="G120" s="4">
        <v>6</v>
      </c>
      <c r="H120" s="4">
        <v>2</v>
      </c>
    </row>
    <row r="121" spans="1:8" ht="16" x14ac:dyDescent="0.2">
      <c r="A121" s="5">
        <v>3233.6</v>
      </c>
      <c r="B121" s="6">
        <v>0.32340000000000002</v>
      </c>
      <c r="C121" s="4">
        <v>187</v>
      </c>
      <c r="D121" s="6">
        <v>0.55610000000000004</v>
      </c>
      <c r="E121" s="4">
        <v>17.292000000000002</v>
      </c>
      <c r="F121" s="4">
        <v>0</v>
      </c>
      <c r="G121" s="4">
        <v>6</v>
      </c>
      <c r="H121" s="4">
        <v>8</v>
      </c>
    </row>
    <row r="122" spans="1:8" ht="16" x14ac:dyDescent="0.2">
      <c r="A122" s="5">
        <v>3233.6</v>
      </c>
      <c r="B122" s="6">
        <v>0.32340000000000002</v>
      </c>
      <c r="C122" s="4">
        <v>187</v>
      </c>
      <c r="D122" s="6">
        <v>0.55610000000000004</v>
      </c>
      <c r="E122" s="4">
        <v>17.292000000000002</v>
      </c>
      <c r="F122" s="4">
        <v>0</v>
      </c>
      <c r="G122" s="4">
        <v>6</v>
      </c>
      <c r="H122" s="4">
        <v>6</v>
      </c>
    </row>
    <row r="123" spans="1:8" ht="16" x14ac:dyDescent="0.2">
      <c r="A123" s="5">
        <v>3233.6</v>
      </c>
      <c r="B123" s="6">
        <v>0.32340000000000002</v>
      </c>
      <c r="C123" s="4">
        <v>187</v>
      </c>
      <c r="D123" s="6">
        <v>0.55610000000000004</v>
      </c>
      <c r="E123" s="4">
        <v>17.292000000000002</v>
      </c>
      <c r="F123" s="4">
        <v>0</v>
      </c>
      <c r="G123" s="4">
        <v>6</v>
      </c>
      <c r="H123" s="4">
        <v>10</v>
      </c>
    </row>
    <row r="124" spans="1:8" ht="16" x14ac:dyDescent="0.2">
      <c r="A124" s="5">
        <v>3817.7249999999999</v>
      </c>
      <c r="B124" s="6">
        <v>0.38179999999999997</v>
      </c>
      <c r="C124" s="4">
        <v>343</v>
      </c>
      <c r="D124" s="6">
        <v>0.55689999999999995</v>
      </c>
      <c r="E124" s="4">
        <v>11.1304</v>
      </c>
      <c r="F124" s="4">
        <v>0</v>
      </c>
      <c r="G124" s="4">
        <v>5</v>
      </c>
      <c r="H124" s="4">
        <v>2</v>
      </c>
    </row>
    <row r="125" spans="1:8" ht="16" x14ac:dyDescent="0.2">
      <c r="A125" s="5">
        <v>4451.5749999999998</v>
      </c>
      <c r="B125" s="6">
        <v>0.44519999999999998</v>
      </c>
      <c r="C125" s="4">
        <v>271</v>
      </c>
      <c r="D125" s="6">
        <v>0.55720000000000003</v>
      </c>
      <c r="E125" s="4">
        <v>16.426500000000001</v>
      </c>
      <c r="F125" s="4">
        <v>0</v>
      </c>
      <c r="G125" s="4">
        <v>6</v>
      </c>
      <c r="H125" s="4">
        <v>7</v>
      </c>
    </row>
    <row r="126" spans="1:8" ht="16" x14ac:dyDescent="0.2">
      <c r="A126" s="5">
        <v>3200.5</v>
      </c>
      <c r="B126" s="6">
        <v>0.3201</v>
      </c>
      <c r="C126" s="4">
        <v>235</v>
      </c>
      <c r="D126" s="6">
        <v>0.55740000000000001</v>
      </c>
      <c r="E126" s="4">
        <v>13.6191</v>
      </c>
      <c r="F126" s="4">
        <v>0</v>
      </c>
      <c r="G126" s="4">
        <v>9</v>
      </c>
      <c r="H126" s="4">
        <v>3</v>
      </c>
    </row>
    <row r="127" spans="1:8" ht="16" x14ac:dyDescent="0.2">
      <c r="A127" s="5">
        <v>5331.05</v>
      </c>
      <c r="B127" s="6">
        <v>0.53310000000000002</v>
      </c>
      <c r="C127" s="4">
        <v>365</v>
      </c>
      <c r="D127" s="6">
        <v>0.56159999999999999</v>
      </c>
      <c r="E127" s="4">
        <v>14.605600000000001</v>
      </c>
      <c r="F127" s="4">
        <v>0</v>
      </c>
      <c r="G127" s="4">
        <v>5</v>
      </c>
      <c r="H127" s="4">
        <v>5</v>
      </c>
    </row>
    <row r="128" spans="1:8" ht="16" x14ac:dyDescent="0.2">
      <c r="A128" s="5">
        <v>4157.3500000000004</v>
      </c>
      <c r="B128" s="6">
        <v>0.41570000000000001</v>
      </c>
      <c r="C128" s="4">
        <v>340</v>
      </c>
      <c r="D128" s="6">
        <v>0.56179999999999997</v>
      </c>
      <c r="E128" s="4">
        <v>12.227499999999999</v>
      </c>
      <c r="F128" s="4">
        <v>0</v>
      </c>
      <c r="G128" s="4">
        <v>5</v>
      </c>
      <c r="H128" s="4">
        <v>3</v>
      </c>
    </row>
    <row r="129" spans="1:8" ht="16" x14ac:dyDescent="0.2">
      <c r="A129" s="5">
        <v>4483.2749999999996</v>
      </c>
      <c r="B129" s="6">
        <v>0.44829999999999998</v>
      </c>
      <c r="C129" s="4">
        <v>309</v>
      </c>
      <c r="D129" s="6">
        <v>0.56310000000000004</v>
      </c>
      <c r="E129" s="4">
        <v>14.509</v>
      </c>
      <c r="F129" s="4">
        <v>0</v>
      </c>
      <c r="G129" s="4">
        <v>5</v>
      </c>
      <c r="H129" s="4">
        <v>6</v>
      </c>
    </row>
    <row r="130" spans="1:8" ht="16" x14ac:dyDescent="0.2">
      <c r="A130" s="5">
        <v>3206.7</v>
      </c>
      <c r="B130" s="6">
        <v>0.32069999999999999</v>
      </c>
      <c r="C130" s="4">
        <v>203</v>
      </c>
      <c r="D130" s="6">
        <v>0.5665</v>
      </c>
      <c r="E130" s="4">
        <v>15.7966</v>
      </c>
      <c r="F130" s="4">
        <v>0</v>
      </c>
      <c r="G130" s="4">
        <v>10</v>
      </c>
      <c r="H130" s="4">
        <v>7</v>
      </c>
    </row>
    <row r="131" spans="1:8" ht="16" x14ac:dyDescent="0.2">
      <c r="A131" s="5">
        <v>2942.4749999999999</v>
      </c>
      <c r="B131" s="6">
        <v>0.29420000000000002</v>
      </c>
      <c r="C131" s="4">
        <v>215</v>
      </c>
      <c r="D131" s="6">
        <v>0.56740000000000002</v>
      </c>
      <c r="E131" s="4">
        <v>13.6859</v>
      </c>
      <c r="F131" s="4">
        <v>0</v>
      </c>
      <c r="G131" s="4">
        <v>10</v>
      </c>
      <c r="H131" s="4">
        <v>1</v>
      </c>
    </row>
    <row r="132" spans="1:8" ht="16" x14ac:dyDescent="0.2">
      <c r="A132" s="5">
        <v>4452.8249999999998</v>
      </c>
      <c r="B132" s="6">
        <v>0.44529999999999997</v>
      </c>
      <c r="C132" s="4">
        <v>292</v>
      </c>
      <c r="D132" s="6">
        <v>0.56850000000000001</v>
      </c>
      <c r="E132" s="4">
        <v>15.2494</v>
      </c>
      <c r="F132" s="4">
        <v>0</v>
      </c>
      <c r="G132" s="4">
        <v>6</v>
      </c>
      <c r="H132" s="4">
        <v>1</v>
      </c>
    </row>
    <row r="133" spans="1:8" ht="16" x14ac:dyDescent="0.2">
      <c r="A133" s="5">
        <v>3933.8249999999998</v>
      </c>
      <c r="B133" s="6">
        <v>0.39340000000000003</v>
      </c>
      <c r="C133" s="4">
        <v>245</v>
      </c>
      <c r="D133" s="6">
        <v>0.57140000000000002</v>
      </c>
      <c r="E133" s="4">
        <v>16.0564</v>
      </c>
      <c r="F133" s="4">
        <v>0</v>
      </c>
      <c r="G133" s="4">
        <v>7</v>
      </c>
      <c r="H133" s="4">
        <v>8</v>
      </c>
    </row>
    <row r="134" spans="1:8" ht="16" x14ac:dyDescent="0.2">
      <c r="A134" s="5">
        <v>5187.2</v>
      </c>
      <c r="B134" s="6">
        <v>0.51870000000000005</v>
      </c>
      <c r="C134" s="4">
        <v>345</v>
      </c>
      <c r="D134" s="6">
        <v>0.57389999999999997</v>
      </c>
      <c r="E134" s="4">
        <v>15.035399999999999</v>
      </c>
      <c r="F134" s="4">
        <v>0</v>
      </c>
      <c r="G134" s="4">
        <v>5</v>
      </c>
      <c r="H134" s="4">
        <v>4</v>
      </c>
    </row>
    <row r="135" spans="1:8" ht="16" x14ac:dyDescent="0.2">
      <c r="A135" s="5">
        <v>3205.45</v>
      </c>
      <c r="B135" s="6">
        <v>0.32050000000000001</v>
      </c>
      <c r="C135" s="4">
        <v>230</v>
      </c>
      <c r="D135" s="6">
        <v>0.57389999999999997</v>
      </c>
      <c r="E135" s="4">
        <v>13.9367</v>
      </c>
      <c r="F135" s="4">
        <v>0</v>
      </c>
      <c r="G135" s="4">
        <v>9</v>
      </c>
      <c r="H135" s="4">
        <v>2</v>
      </c>
    </row>
    <row r="136" spans="1:8" ht="16" x14ac:dyDescent="0.2">
      <c r="A136" s="5">
        <v>6554.875</v>
      </c>
      <c r="B136" s="6">
        <v>0.65549999999999997</v>
      </c>
      <c r="C136" s="4">
        <v>386</v>
      </c>
      <c r="D136" s="6">
        <v>0.57509999999999994</v>
      </c>
      <c r="E136" s="4">
        <v>16.9815</v>
      </c>
      <c r="F136" s="4">
        <v>0</v>
      </c>
      <c r="G136" s="4">
        <v>4</v>
      </c>
      <c r="H136" s="4">
        <v>3</v>
      </c>
    </row>
    <row r="137" spans="1:8" ht="16" x14ac:dyDescent="0.2">
      <c r="A137" s="5">
        <v>4105.625</v>
      </c>
      <c r="B137" s="6">
        <v>0.41060000000000002</v>
      </c>
      <c r="C137" s="4">
        <v>203</v>
      </c>
      <c r="D137" s="6">
        <v>0.57640000000000002</v>
      </c>
      <c r="E137" s="4">
        <v>20.224799999999998</v>
      </c>
      <c r="F137" s="4">
        <v>0</v>
      </c>
      <c r="G137" s="4">
        <v>10</v>
      </c>
      <c r="H137" s="4">
        <v>9</v>
      </c>
    </row>
    <row r="138" spans="1:8" ht="16" x14ac:dyDescent="0.2">
      <c r="A138" s="5">
        <v>3976</v>
      </c>
      <c r="B138" s="6">
        <v>0.39760000000000001</v>
      </c>
      <c r="C138" s="4">
        <v>220</v>
      </c>
      <c r="D138" s="6">
        <v>0.57730000000000004</v>
      </c>
      <c r="E138" s="4">
        <v>18.072700000000001</v>
      </c>
      <c r="F138" s="4">
        <v>0</v>
      </c>
      <c r="G138" s="4">
        <v>7</v>
      </c>
      <c r="H138" s="4">
        <v>9</v>
      </c>
    </row>
    <row r="139" spans="1:8" ht="16" x14ac:dyDescent="0.2">
      <c r="A139" s="5">
        <v>4070.125</v>
      </c>
      <c r="B139" s="6">
        <v>0.40699999999999997</v>
      </c>
      <c r="C139" s="4">
        <v>256</v>
      </c>
      <c r="D139" s="6">
        <v>0.57809999999999995</v>
      </c>
      <c r="E139" s="4">
        <v>15.898899999999999</v>
      </c>
      <c r="F139" s="4">
        <v>0</v>
      </c>
      <c r="G139" s="4">
        <v>7</v>
      </c>
      <c r="H139" s="4">
        <v>6</v>
      </c>
    </row>
    <row r="140" spans="1:8" ht="16" x14ac:dyDescent="0.2">
      <c r="A140" s="5">
        <v>4502.625</v>
      </c>
      <c r="B140" s="6">
        <v>0.45029999999999998</v>
      </c>
      <c r="C140" s="4">
        <v>263</v>
      </c>
      <c r="D140" s="6">
        <v>0.58169999999999999</v>
      </c>
      <c r="E140" s="4">
        <v>17.120200000000001</v>
      </c>
      <c r="F140" s="4">
        <v>0</v>
      </c>
      <c r="G140" s="4">
        <v>5</v>
      </c>
      <c r="H140" s="4">
        <v>9</v>
      </c>
    </row>
    <row r="141" spans="1:8" ht="16" x14ac:dyDescent="0.2">
      <c r="A141" s="5">
        <v>4680.6499999999996</v>
      </c>
      <c r="B141" s="6">
        <v>0.46810000000000002</v>
      </c>
      <c r="C141" s="4">
        <v>271</v>
      </c>
      <c r="D141" s="6">
        <v>0.58299999999999996</v>
      </c>
      <c r="E141" s="4">
        <v>17.271799999999999</v>
      </c>
      <c r="F141" s="4">
        <v>0</v>
      </c>
      <c r="G141" s="4">
        <v>7</v>
      </c>
      <c r="H141" s="4">
        <v>3</v>
      </c>
    </row>
    <row r="142" spans="1:8" ht="16" x14ac:dyDescent="0.2">
      <c r="A142" s="5">
        <v>7891.7250000000004</v>
      </c>
      <c r="B142" s="6">
        <v>0.78920000000000001</v>
      </c>
      <c r="C142" s="4">
        <v>499</v>
      </c>
      <c r="D142" s="6">
        <v>0.58320000000000005</v>
      </c>
      <c r="E142" s="4">
        <v>15.815099999999999</v>
      </c>
      <c r="F142" s="4">
        <v>0</v>
      </c>
      <c r="G142" s="4">
        <v>2</v>
      </c>
      <c r="H142" s="4">
        <v>3</v>
      </c>
    </row>
    <row r="143" spans="1:8" ht="16" x14ac:dyDescent="0.2">
      <c r="A143" s="5">
        <v>4802.7250000000004</v>
      </c>
      <c r="B143" s="6">
        <v>0.4803</v>
      </c>
      <c r="C143" s="4">
        <v>249</v>
      </c>
      <c r="D143" s="6">
        <v>0.58630000000000004</v>
      </c>
      <c r="E143" s="4">
        <v>19.2881</v>
      </c>
      <c r="F143" s="4">
        <v>0</v>
      </c>
      <c r="G143" s="4">
        <v>7</v>
      </c>
      <c r="H143" s="4">
        <v>5</v>
      </c>
    </row>
    <row r="144" spans="1:8" ht="16" x14ac:dyDescent="0.2">
      <c r="A144" s="5">
        <v>5970.7</v>
      </c>
      <c r="B144" s="6">
        <v>0.59709999999999996</v>
      </c>
      <c r="C144" s="4">
        <v>342</v>
      </c>
      <c r="D144" s="6">
        <v>0.5877</v>
      </c>
      <c r="E144" s="4">
        <v>17.458200000000001</v>
      </c>
      <c r="F144" s="4">
        <v>0</v>
      </c>
      <c r="G144" s="4">
        <v>4</v>
      </c>
      <c r="H144" s="4">
        <v>5</v>
      </c>
    </row>
    <row r="145" spans="1:8" ht="16" x14ac:dyDescent="0.2">
      <c r="A145" s="5">
        <v>3325.9250000000002</v>
      </c>
      <c r="B145" s="6">
        <v>0.33260000000000001</v>
      </c>
      <c r="C145" s="4">
        <v>228</v>
      </c>
      <c r="D145" s="6">
        <v>0.5877</v>
      </c>
      <c r="E145" s="4">
        <v>14.587400000000001</v>
      </c>
      <c r="F145" s="4">
        <v>0</v>
      </c>
      <c r="G145" s="4">
        <v>9</v>
      </c>
      <c r="H145" s="4">
        <v>8</v>
      </c>
    </row>
    <row r="146" spans="1:8" ht="16" x14ac:dyDescent="0.2">
      <c r="A146" s="5">
        <v>3371.6</v>
      </c>
      <c r="B146" s="6">
        <v>0.3372</v>
      </c>
      <c r="C146" s="4">
        <v>221</v>
      </c>
      <c r="D146" s="6">
        <v>0.58819999999999995</v>
      </c>
      <c r="E146" s="4">
        <v>15.2561</v>
      </c>
      <c r="F146" s="4">
        <v>0</v>
      </c>
      <c r="G146" s="4">
        <v>8</v>
      </c>
      <c r="H146" s="4">
        <v>3</v>
      </c>
    </row>
    <row r="147" spans="1:8" ht="16" x14ac:dyDescent="0.2">
      <c r="A147" s="5">
        <v>8244.2000000000007</v>
      </c>
      <c r="B147" s="6">
        <v>0.82440000000000002</v>
      </c>
      <c r="C147" s="4">
        <v>485</v>
      </c>
      <c r="D147" s="6">
        <v>0.5897</v>
      </c>
      <c r="E147" s="4">
        <v>16.9984</v>
      </c>
      <c r="F147" s="4">
        <v>0</v>
      </c>
      <c r="G147" s="4">
        <v>3</v>
      </c>
      <c r="H147" s="4">
        <v>1</v>
      </c>
    </row>
    <row r="148" spans="1:8" ht="16" x14ac:dyDescent="0.2">
      <c r="A148" s="5">
        <v>4623.3500000000004</v>
      </c>
      <c r="B148" s="6">
        <v>0.46229999999999999</v>
      </c>
      <c r="C148" s="4">
        <v>205</v>
      </c>
      <c r="D148" s="6">
        <v>0.59019999999999995</v>
      </c>
      <c r="E148" s="4">
        <v>22.552900000000001</v>
      </c>
      <c r="F148" s="4">
        <v>0</v>
      </c>
      <c r="G148" s="4">
        <v>9</v>
      </c>
      <c r="H148" s="4">
        <v>6</v>
      </c>
    </row>
    <row r="149" spans="1:8" ht="16" x14ac:dyDescent="0.2">
      <c r="A149" s="5">
        <v>4411.0749999999998</v>
      </c>
      <c r="B149" s="6">
        <v>0.44109999999999999</v>
      </c>
      <c r="C149" s="4">
        <v>227</v>
      </c>
      <c r="D149" s="6">
        <v>0.59030000000000005</v>
      </c>
      <c r="E149" s="4">
        <v>19.431999999999999</v>
      </c>
      <c r="F149" s="4">
        <v>0</v>
      </c>
      <c r="G149" s="4">
        <v>9</v>
      </c>
      <c r="H149" s="4">
        <v>1</v>
      </c>
    </row>
    <row r="150" spans="1:8" ht="16" x14ac:dyDescent="0.2">
      <c r="A150" s="5">
        <v>7689.9750000000004</v>
      </c>
      <c r="B150" s="6">
        <v>0.76900000000000002</v>
      </c>
      <c r="C150" s="4">
        <v>448</v>
      </c>
      <c r="D150" s="6">
        <v>0.59150000000000003</v>
      </c>
      <c r="E150" s="4">
        <v>17.165099999999999</v>
      </c>
      <c r="F150" s="4">
        <v>0</v>
      </c>
      <c r="G150" s="4">
        <v>2</v>
      </c>
      <c r="H150" s="4">
        <v>9</v>
      </c>
    </row>
    <row r="151" spans="1:8" ht="16" x14ac:dyDescent="0.2">
      <c r="A151" s="5">
        <v>4634.125</v>
      </c>
      <c r="B151" s="6">
        <v>0.46339999999999998</v>
      </c>
      <c r="C151" s="4">
        <v>272</v>
      </c>
      <c r="D151" s="6">
        <v>0.59189999999999998</v>
      </c>
      <c r="E151" s="4">
        <v>17.037199999999999</v>
      </c>
      <c r="F151" s="4">
        <v>0</v>
      </c>
      <c r="G151" s="4">
        <v>7</v>
      </c>
      <c r="H151" s="4">
        <v>2</v>
      </c>
    </row>
    <row r="152" spans="1:8" ht="16" x14ac:dyDescent="0.2">
      <c r="A152" s="5">
        <v>9608.6749999999993</v>
      </c>
      <c r="B152" s="6">
        <v>0.96089999999999998</v>
      </c>
      <c r="C152" s="4">
        <v>589</v>
      </c>
      <c r="D152" s="6">
        <v>0.59250000000000003</v>
      </c>
      <c r="E152" s="4">
        <v>16.313500000000001</v>
      </c>
      <c r="F152" s="4">
        <v>0</v>
      </c>
      <c r="G152" s="4">
        <v>2</v>
      </c>
      <c r="H152" s="4">
        <v>1</v>
      </c>
    </row>
    <row r="153" spans="1:8" ht="16" x14ac:dyDescent="0.2">
      <c r="A153" s="5">
        <v>8605.75</v>
      </c>
      <c r="B153" s="6">
        <v>0.86060000000000003</v>
      </c>
      <c r="C153" s="4">
        <v>486</v>
      </c>
      <c r="D153" s="6">
        <v>0.59260000000000002</v>
      </c>
      <c r="E153" s="4">
        <v>17.7073</v>
      </c>
      <c r="F153" s="4">
        <v>0</v>
      </c>
      <c r="G153" s="4">
        <v>2</v>
      </c>
      <c r="H153" s="4">
        <v>5</v>
      </c>
    </row>
    <row r="154" spans="1:8" ht="16" x14ac:dyDescent="0.2">
      <c r="A154" s="5">
        <v>5011.3249999999998</v>
      </c>
      <c r="B154" s="6">
        <v>0.50109999999999999</v>
      </c>
      <c r="C154" s="4">
        <v>231</v>
      </c>
      <c r="D154" s="6">
        <v>0.59309999999999996</v>
      </c>
      <c r="E154" s="4">
        <v>21.693999999999999</v>
      </c>
      <c r="F154" s="4">
        <v>0</v>
      </c>
      <c r="G154" s="4">
        <v>9</v>
      </c>
      <c r="H154" s="4">
        <v>9</v>
      </c>
    </row>
    <row r="155" spans="1:8" ht="16" x14ac:dyDescent="0.2">
      <c r="A155" s="5">
        <v>5764.375</v>
      </c>
      <c r="B155" s="6">
        <v>0.57640000000000002</v>
      </c>
      <c r="C155" s="4">
        <v>322</v>
      </c>
      <c r="D155" s="6">
        <v>0.59319999999999995</v>
      </c>
      <c r="E155" s="4">
        <v>17.901800000000001</v>
      </c>
      <c r="F155" s="4">
        <v>0</v>
      </c>
      <c r="G155" s="4">
        <v>5</v>
      </c>
      <c r="H155" s="4">
        <v>1</v>
      </c>
    </row>
    <row r="156" spans="1:8" ht="16" x14ac:dyDescent="0.2">
      <c r="A156" s="5">
        <v>8026.2749999999996</v>
      </c>
      <c r="B156" s="6">
        <v>0.80259999999999998</v>
      </c>
      <c r="C156" s="4">
        <v>465</v>
      </c>
      <c r="D156" s="6">
        <v>0.59350000000000003</v>
      </c>
      <c r="E156" s="4">
        <v>17.2608</v>
      </c>
      <c r="F156" s="4">
        <v>0</v>
      </c>
      <c r="G156" s="4">
        <v>3</v>
      </c>
      <c r="H156" s="4">
        <v>2</v>
      </c>
    </row>
    <row r="157" spans="1:8" ht="16" x14ac:dyDescent="0.2">
      <c r="A157" s="5">
        <v>3782.7249999999999</v>
      </c>
      <c r="B157" s="6">
        <v>0.37830000000000003</v>
      </c>
      <c r="C157" s="4">
        <v>219</v>
      </c>
      <c r="D157" s="6">
        <v>0.59360000000000002</v>
      </c>
      <c r="E157" s="4">
        <v>17.2727</v>
      </c>
      <c r="F157" s="4">
        <v>0</v>
      </c>
      <c r="G157" s="4">
        <v>9</v>
      </c>
      <c r="H157" s="4">
        <v>10</v>
      </c>
    </row>
    <row r="158" spans="1:8" ht="16" x14ac:dyDescent="0.2">
      <c r="A158" s="5">
        <v>5186.8500000000004</v>
      </c>
      <c r="B158" s="6">
        <v>0.51870000000000005</v>
      </c>
      <c r="C158" s="4">
        <v>256</v>
      </c>
      <c r="D158" s="6">
        <v>0.59379999999999999</v>
      </c>
      <c r="E158" s="4">
        <v>20.261099999999999</v>
      </c>
      <c r="F158" s="4">
        <v>0</v>
      </c>
      <c r="G158" s="4">
        <v>4</v>
      </c>
      <c r="H158" s="4">
        <v>4</v>
      </c>
    </row>
    <row r="159" spans="1:8" ht="16" x14ac:dyDescent="0.2">
      <c r="A159" s="5">
        <v>5186.8500000000004</v>
      </c>
      <c r="B159" s="6">
        <v>0.51870000000000005</v>
      </c>
      <c r="C159" s="4">
        <v>256</v>
      </c>
      <c r="D159" s="6">
        <v>0.59379999999999999</v>
      </c>
      <c r="E159" s="4">
        <v>20.261099999999999</v>
      </c>
      <c r="F159" s="4">
        <v>0</v>
      </c>
      <c r="G159" s="4">
        <v>4</v>
      </c>
      <c r="H159" s="4">
        <v>2</v>
      </c>
    </row>
    <row r="160" spans="1:8" ht="16" x14ac:dyDescent="0.2">
      <c r="A160" s="5">
        <v>5186.8500000000004</v>
      </c>
      <c r="B160" s="6">
        <v>0.51870000000000005</v>
      </c>
      <c r="C160" s="4">
        <v>256</v>
      </c>
      <c r="D160" s="6">
        <v>0.59379999999999999</v>
      </c>
      <c r="E160" s="4">
        <v>20.261099999999999</v>
      </c>
      <c r="F160" s="4">
        <v>0</v>
      </c>
      <c r="G160" s="4">
        <v>4</v>
      </c>
      <c r="H160" s="4">
        <v>6</v>
      </c>
    </row>
    <row r="161" spans="1:8" ht="16" x14ac:dyDescent="0.2">
      <c r="A161" s="5">
        <v>5186.8500000000004</v>
      </c>
      <c r="B161" s="6">
        <v>0.51870000000000005</v>
      </c>
      <c r="C161" s="4">
        <v>256</v>
      </c>
      <c r="D161" s="6">
        <v>0.59379999999999999</v>
      </c>
      <c r="E161" s="4">
        <v>20.261099999999999</v>
      </c>
      <c r="F161" s="4">
        <v>0</v>
      </c>
      <c r="G161" s="4">
        <v>4</v>
      </c>
      <c r="H161" s="4">
        <v>8</v>
      </c>
    </row>
    <row r="162" spans="1:8" ht="16" x14ac:dyDescent="0.2">
      <c r="A162" s="5">
        <v>5186.8500000000004</v>
      </c>
      <c r="B162" s="6">
        <v>0.51870000000000005</v>
      </c>
      <c r="C162" s="4">
        <v>256</v>
      </c>
      <c r="D162" s="6">
        <v>0.59379999999999999</v>
      </c>
      <c r="E162" s="4">
        <v>20.261099999999999</v>
      </c>
      <c r="F162" s="4">
        <v>0</v>
      </c>
      <c r="G162" s="4">
        <v>4</v>
      </c>
      <c r="H162" s="4">
        <v>10</v>
      </c>
    </row>
    <row r="163" spans="1:8" ht="16" x14ac:dyDescent="0.2">
      <c r="A163" s="5">
        <v>9800.65</v>
      </c>
      <c r="B163" s="6">
        <v>0.98009999999999997</v>
      </c>
      <c r="C163" s="4">
        <v>520</v>
      </c>
      <c r="D163" s="6">
        <v>0.59419999999999995</v>
      </c>
      <c r="E163" s="4">
        <v>18.8474</v>
      </c>
      <c r="F163" s="4">
        <v>0</v>
      </c>
      <c r="G163" s="4">
        <v>3</v>
      </c>
      <c r="H163" s="4">
        <v>3</v>
      </c>
    </row>
    <row r="164" spans="1:8" ht="16" x14ac:dyDescent="0.2">
      <c r="A164" s="5">
        <v>8562.6</v>
      </c>
      <c r="B164" s="6">
        <v>0.85629999999999995</v>
      </c>
      <c r="C164" s="4">
        <v>429</v>
      </c>
      <c r="D164" s="6">
        <v>0.59440000000000004</v>
      </c>
      <c r="E164" s="4">
        <v>19.959399999999999</v>
      </c>
      <c r="F164" s="4">
        <v>0</v>
      </c>
      <c r="G164" s="4">
        <v>3</v>
      </c>
      <c r="H164" s="4">
        <v>6</v>
      </c>
    </row>
    <row r="165" spans="1:8" ht="16" x14ac:dyDescent="0.2">
      <c r="A165" s="5">
        <v>4280.2749999999996</v>
      </c>
      <c r="B165" s="6">
        <v>0.42799999999999999</v>
      </c>
      <c r="C165" s="4">
        <v>215</v>
      </c>
      <c r="D165" s="6">
        <v>0.59530000000000005</v>
      </c>
      <c r="E165" s="4">
        <v>19.908300000000001</v>
      </c>
      <c r="F165" s="4">
        <v>0</v>
      </c>
      <c r="G165" s="4">
        <v>9</v>
      </c>
      <c r="H165" s="4">
        <v>4</v>
      </c>
    </row>
    <row r="166" spans="1:8" ht="16" x14ac:dyDescent="0.2">
      <c r="A166" s="5">
        <v>6009.3</v>
      </c>
      <c r="B166" s="6">
        <v>0.60089999999999999</v>
      </c>
      <c r="C166" s="4">
        <v>270</v>
      </c>
      <c r="D166" s="6">
        <v>0.59630000000000005</v>
      </c>
      <c r="E166" s="4">
        <v>22.256699999999999</v>
      </c>
      <c r="F166" s="4">
        <v>0</v>
      </c>
      <c r="G166" s="4">
        <v>6</v>
      </c>
      <c r="H166" s="4">
        <v>9</v>
      </c>
    </row>
    <row r="167" spans="1:8" ht="16" x14ac:dyDescent="0.2">
      <c r="A167" s="5">
        <v>6009.3</v>
      </c>
      <c r="B167" s="6">
        <v>0.60089999999999999</v>
      </c>
      <c r="C167" s="4">
        <v>270</v>
      </c>
      <c r="D167" s="6">
        <v>0.59630000000000005</v>
      </c>
      <c r="E167" s="4">
        <v>22.256699999999999</v>
      </c>
      <c r="F167" s="4">
        <v>0</v>
      </c>
      <c r="G167" s="4">
        <v>6</v>
      </c>
      <c r="H167" s="4">
        <v>3</v>
      </c>
    </row>
    <row r="168" spans="1:8" ht="16" x14ac:dyDescent="0.2">
      <c r="A168" s="5">
        <v>2882.7249999999999</v>
      </c>
      <c r="B168" s="6">
        <v>0.2883</v>
      </c>
      <c r="C168" s="4">
        <v>216</v>
      </c>
      <c r="D168" s="6">
        <v>0.59719999999999995</v>
      </c>
      <c r="E168" s="4">
        <v>13.3459</v>
      </c>
      <c r="F168" s="4">
        <v>0</v>
      </c>
      <c r="G168" s="4">
        <v>9</v>
      </c>
      <c r="H168" s="4">
        <v>7</v>
      </c>
    </row>
    <row r="169" spans="1:8" ht="16" x14ac:dyDescent="0.2">
      <c r="A169" s="5">
        <v>6471.1</v>
      </c>
      <c r="B169" s="6">
        <v>0.64710000000000001</v>
      </c>
      <c r="C169" s="4">
        <v>358</v>
      </c>
      <c r="D169" s="6">
        <v>0.5978</v>
      </c>
      <c r="E169" s="4">
        <v>18.075700000000001</v>
      </c>
      <c r="F169" s="4">
        <v>0</v>
      </c>
      <c r="G169" s="4">
        <v>3</v>
      </c>
      <c r="H169" s="4">
        <v>10</v>
      </c>
    </row>
    <row r="170" spans="1:8" ht="16" x14ac:dyDescent="0.2">
      <c r="A170" s="5">
        <v>6295.2</v>
      </c>
      <c r="B170" s="6">
        <v>0.62949999999999995</v>
      </c>
      <c r="C170" s="4">
        <v>292</v>
      </c>
      <c r="D170" s="6">
        <v>0.59930000000000005</v>
      </c>
      <c r="E170" s="4">
        <v>21.558900000000001</v>
      </c>
      <c r="F170" s="4">
        <v>0</v>
      </c>
      <c r="G170" s="4">
        <v>4</v>
      </c>
      <c r="H170" s="4">
        <v>9</v>
      </c>
    </row>
    <row r="171" spans="1:8" ht="16" x14ac:dyDescent="0.2">
      <c r="A171" s="5">
        <v>8147.5749999999998</v>
      </c>
      <c r="B171" s="6">
        <v>0.81479999999999997</v>
      </c>
      <c r="C171" s="4">
        <v>428</v>
      </c>
      <c r="D171" s="6">
        <v>0.60050000000000003</v>
      </c>
      <c r="E171" s="4">
        <v>19.0364</v>
      </c>
      <c r="F171" s="4">
        <v>0</v>
      </c>
      <c r="G171" s="4">
        <v>3</v>
      </c>
      <c r="H171" s="4">
        <v>4</v>
      </c>
    </row>
    <row r="172" spans="1:8" ht="16" x14ac:dyDescent="0.2">
      <c r="A172" s="5">
        <v>7221.7749999999996</v>
      </c>
      <c r="B172" s="6">
        <v>0.72219999999999995</v>
      </c>
      <c r="C172" s="4">
        <v>398</v>
      </c>
      <c r="D172" s="6">
        <v>0.60050000000000003</v>
      </c>
      <c r="E172" s="4">
        <v>18.145199999999999</v>
      </c>
      <c r="F172" s="4">
        <v>0</v>
      </c>
      <c r="G172" s="4">
        <v>3</v>
      </c>
      <c r="H172" s="4">
        <v>5</v>
      </c>
    </row>
    <row r="173" spans="1:8" ht="16" x14ac:dyDescent="0.2">
      <c r="A173" s="5">
        <v>6763.4750000000004</v>
      </c>
      <c r="B173" s="6">
        <v>0.67630000000000001</v>
      </c>
      <c r="C173" s="4">
        <v>373</v>
      </c>
      <c r="D173" s="6">
        <v>0.60050000000000003</v>
      </c>
      <c r="E173" s="4">
        <v>18.1326</v>
      </c>
      <c r="F173" s="4">
        <v>0</v>
      </c>
      <c r="G173" s="4">
        <v>3</v>
      </c>
      <c r="H173" s="4">
        <v>8</v>
      </c>
    </row>
    <row r="174" spans="1:8" ht="16" x14ac:dyDescent="0.2">
      <c r="A174" s="5">
        <v>5696.125</v>
      </c>
      <c r="B174" s="6">
        <v>0.5696</v>
      </c>
      <c r="C174" s="4">
        <v>293</v>
      </c>
      <c r="D174" s="6">
        <v>0.60070000000000001</v>
      </c>
      <c r="E174" s="4">
        <v>19.4407</v>
      </c>
      <c r="F174" s="4">
        <v>0</v>
      </c>
      <c r="G174" s="4">
        <v>7</v>
      </c>
      <c r="H174" s="4">
        <v>7</v>
      </c>
    </row>
    <row r="175" spans="1:8" ht="16" x14ac:dyDescent="0.2">
      <c r="A175" s="5">
        <v>7729.5</v>
      </c>
      <c r="B175" s="6">
        <v>0.77300000000000002</v>
      </c>
      <c r="C175" s="4">
        <v>396</v>
      </c>
      <c r="D175" s="6">
        <v>0.60099999999999998</v>
      </c>
      <c r="E175" s="4">
        <v>19.518899999999999</v>
      </c>
      <c r="F175" s="4">
        <v>0</v>
      </c>
      <c r="G175" s="4">
        <v>3</v>
      </c>
      <c r="H175" s="4">
        <v>9</v>
      </c>
    </row>
    <row r="176" spans="1:8" ht="16" x14ac:dyDescent="0.2">
      <c r="A176" s="5">
        <v>8327.5499999999993</v>
      </c>
      <c r="B176" s="6">
        <v>0.83279999999999998</v>
      </c>
      <c r="C176" s="4">
        <v>417</v>
      </c>
      <c r="D176" s="6">
        <v>0.60189999999999999</v>
      </c>
      <c r="E176" s="4">
        <v>19.970099999999999</v>
      </c>
      <c r="F176" s="4">
        <v>0</v>
      </c>
      <c r="G176" s="4">
        <v>2</v>
      </c>
      <c r="H176" s="4">
        <v>10</v>
      </c>
    </row>
    <row r="177" spans="1:8" ht="16" x14ac:dyDescent="0.2">
      <c r="A177" s="5">
        <v>8327.5499999999993</v>
      </c>
      <c r="B177" s="6">
        <v>0.83279999999999998</v>
      </c>
      <c r="C177" s="4">
        <v>417</v>
      </c>
      <c r="D177" s="6">
        <v>0.60189999999999999</v>
      </c>
      <c r="E177" s="4">
        <v>19.970099999999999</v>
      </c>
      <c r="F177" s="4">
        <v>0</v>
      </c>
      <c r="G177" s="4">
        <v>2</v>
      </c>
      <c r="H177" s="4">
        <v>8</v>
      </c>
    </row>
    <row r="178" spans="1:8" ht="16" x14ac:dyDescent="0.2">
      <c r="A178" s="5">
        <v>8327.5499999999993</v>
      </c>
      <c r="B178" s="6">
        <v>0.83279999999999998</v>
      </c>
      <c r="C178" s="4">
        <v>417</v>
      </c>
      <c r="D178" s="6">
        <v>0.60189999999999999</v>
      </c>
      <c r="E178" s="4">
        <v>19.970099999999999</v>
      </c>
      <c r="F178" s="4">
        <v>0</v>
      </c>
      <c r="G178" s="4">
        <v>2</v>
      </c>
      <c r="H178" s="4">
        <v>4</v>
      </c>
    </row>
    <row r="179" spans="1:8" ht="16" x14ac:dyDescent="0.2">
      <c r="A179" s="5">
        <v>8327.5499999999993</v>
      </c>
      <c r="B179" s="6">
        <v>0.83279999999999998</v>
      </c>
      <c r="C179" s="4">
        <v>417</v>
      </c>
      <c r="D179" s="6">
        <v>0.60189999999999999</v>
      </c>
      <c r="E179" s="4">
        <v>19.970099999999999</v>
      </c>
      <c r="F179" s="4">
        <v>0</v>
      </c>
      <c r="G179" s="4">
        <v>2</v>
      </c>
      <c r="H179" s="4">
        <v>2</v>
      </c>
    </row>
    <row r="180" spans="1:8" ht="16" x14ac:dyDescent="0.2">
      <c r="A180" s="5">
        <v>8327.5499999999993</v>
      </c>
      <c r="B180" s="6">
        <v>0.83279999999999998</v>
      </c>
      <c r="C180" s="4">
        <v>417</v>
      </c>
      <c r="D180" s="6">
        <v>0.60189999999999999</v>
      </c>
      <c r="E180" s="4">
        <v>19.970099999999999</v>
      </c>
      <c r="F180" s="4">
        <v>0</v>
      </c>
      <c r="G180" s="4">
        <v>2</v>
      </c>
      <c r="H180" s="4">
        <v>6</v>
      </c>
    </row>
    <row r="181" spans="1:8" ht="16" x14ac:dyDescent="0.2">
      <c r="A181" s="5">
        <v>7277.75</v>
      </c>
      <c r="B181" s="6">
        <v>0.7278</v>
      </c>
      <c r="C181" s="4">
        <v>390</v>
      </c>
      <c r="D181" s="6">
        <v>0.60260000000000002</v>
      </c>
      <c r="E181" s="4">
        <v>18.660900000000002</v>
      </c>
      <c r="F181" s="4">
        <v>0</v>
      </c>
      <c r="G181" s="4">
        <v>3</v>
      </c>
      <c r="H181" s="4">
        <v>7</v>
      </c>
    </row>
    <row r="182" spans="1:8" ht="16" x14ac:dyDescent="0.2">
      <c r="A182" s="5">
        <v>4764.3999999999996</v>
      </c>
      <c r="B182" s="6">
        <v>0.47639999999999999</v>
      </c>
      <c r="C182" s="4">
        <v>218</v>
      </c>
      <c r="D182" s="6">
        <v>0.60550000000000004</v>
      </c>
      <c r="E182" s="4">
        <v>21.855</v>
      </c>
      <c r="F182" s="4">
        <v>0</v>
      </c>
      <c r="G182" s="4">
        <v>8</v>
      </c>
      <c r="H182" s="4">
        <v>1</v>
      </c>
    </row>
    <row r="183" spans="1:8" ht="16" x14ac:dyDescent="0.2">
      <c r="A183" s="5">
        <v>7127.45</v>
      </c>
      <c r="B183" s="6">
        <v>0.7127</v>
      </c>
      <c r="C183" s="4">
        <v>416</v>
      </c>
      <c r="D183" s="6">
        <v>0.60580000000000001</v>
      </c>
      <c r="E183" s="4">
        <v>17.133299999999998</v>
      </c>
      <c r="F183" s="4">
        <v>0</v>
      </c>
      <c r="G183" s="4">
        <v>4</v>
      </c>
      <c r="H183" s="4">
        <v>1</v>
      </c>
    </row>
    <row r="184" spans="1:8" ht="16" x14ac:dyDescent="0.2">
      <c r="A184" s="5">
        <v>6388.3249999999998</v>
      </c>
      <c r="B184" s="6">
        <v>0.63880000000000003</v>
      </c>
      <c r="C184" s="4">
        <v>345</v>
      </c>
      <c r="D184" s="6">
        <v>0.60580000000000001</v>
      </c>
      <c r="E184" s="4">
        <v>18.5169</v>
      </c>
      <c r="F184" s="4">
        <v>0</v>
      </c>
      <c r="G184" s="4">
        <v>4</v>
      </c>
      <c r="H184" s="4">
        <v>7</v>
      </c>
    </row>
    <row r="185" spans="1:8" ht="16" x14ac:dyDescent="0.2">
      <c r="A185" s="5">
        <v>3488.85</v>
      </c>
      <c r="B185" s="6">
        <v>0.34889999999999999</v>
      </c>
      <c r="C185" s="4">
        <v>226</v>
      </c>
      <c r="D185" s="6">
        <v>0.60619999999999996</v>
      </c>
      <c r="E185" s="4">
        <v>15.4374</v>
      </c>
      <c r="F185" s="4">
        <v>0</v>
      </c>
      <c r="G185" s="4">
        <v>9</v>
      </c>
      <c r="H185" s="4">
        <v>5</v>
      </c>
    </row>
    <row r="186" spans="1:8" ht="16" x14ac:dyDescent="0.2">
      <c r="A186" s="5">
        <v>9536.2250000000004</v>
      </c>
      <c r="B186" s="6">
        <v>0.9536</v>
      </c>
      <c r="C186" s="4">
        <v>457</v>
      </c>
      <c r="D186" s="6">
        <v>0.61050000000000004</v>
      </c>
      <c r="E186" s="4">
        <v>20.867000000000001</v>
      </c>
      <c r="F186" s="4">
        <v>0</v>
      </c>
      <c r="G186" s="4">
        <v>2</v>
      </c>
      <c r="H186" s="4">
        <v>7</v>
      </c>
    </row>
    <row r="187" spans="1:8" ht="16" x14ac:dyDescent="0.2">
      <c r="A187" s="5">
        <v>4416.9250000000002</v>
      </c>
      <c r="B187" s="6">
        <v>0.44169999999999998</v>
      </c>
      <c r="C187" s="4">
        <v>219</v>
      </c>
      <c r="D187" s="6">
        <v>0.621</v>
      </c>
      <c r="E187" s="4">
        <v>20.168600000000001</v>
      </c>
      <c r="F187" s="4">
        <v>0</v>
      </c>
      <c r="G187" s="4">
        <v>8</v>
      </c>
      <c r="H187" s="4">
        <v>5</v>
      </c>
    </row>
    <row r="188" spans="1:8" ht="16" x14ac:dyDescent="0.2">
      <c r="A188" s="5">
        <v>5952.7</v>
      </c>
      <c r="B188" s="6">
        <v>0.59530000000000005</v>
      </c>
      <c r="C188" s="4">
        <v>217</v>
      </c>
      <c r="D188" s="6">
        <v>0.62209999999999999</v>
      </c>
      <c r="E188" s="4">
        <v>27.431799999999999</v>
      </c>
      <c r="F188" s="4">
        <v>0</v>
      </c>
      <c r="G188" s="4">
        <v>8</v>
      </c>
      <c r="H188" s="4">
        <v>7</v>
      </c>
    </row>
    <row r="189" spans="1:8" ht="16" x14ac:dyDescent="0.2">
      <c r="A189" s="5">
        <v>6029.7</v>
      </c>
      <c r="B189" s="6">
        <v>0.60299999999999998</v>
      </c>
      <c r="C189" s="4">
        <v>210</v>
      </c>
      <c r="D189" s="6">
        <v>0.62380000000000002</v>
      </c>
      <c r="E189" s="4">
        <v>28.712900000000001</v>
      </c>
      <c r="F189" s="4">
        <v>0</v>
      </c>
      <c r="G189" s="4">
        <v>8</v>
      </c>
      <c r="H189" s="4">
        <v>9</v>
      </c>
    </row>
    <row r="190" spans="1:8" ht="16" x14ac:dyDescent="0.2">
      <c r="A190" s="5">
        <v>2320.625</v>
      </c>
      <c r="B190" s="6">
        <v>0.2321</v>
      </c>
      <c r="C190" s="4">
        <v>108</v>
      </c>
      <c r="D190" s="6">
        <v>0.62960000000000005</v>
      </c>
      <c r="E190" s="4">
        <v>21.487300000000001</v>
      </c>
      <c r="F190" s="4">
        <v>0</v>
      </c>
      <c r="G190" s="4">
        <v>8</v>
      </c>
      <c r="H190" s="4">
        <v>8</v>
      </c>
    </row>
    <row r="191" spans="1:8" ht="16" x14ac:dyDescent="0.2">
      <c r="A191" s="5">
        <v>2320.625</v>
      </c>
      <c r="B191" s="6">
        <v>0.2321</v>
      </c>
      <c r="C191" s="4">
        <v>108</v>
      </c>
      <c r="D191" s="6">
        <v>0.62960000000000005</v>
      </c>
      <c r="E191" s="4">
        <v>21.487300000000001</v>
      </c>
      <c r="F191" s="4">
        <v>0</v>
      </c>
      <c r="G191" s="4">
        <v>8</v>
      </c>
      <c r="H191" s="4">
        <v>6</v>
      </c>
    </row>
    <row r="192" spans="1:8" ht="16" x14ac:dyDescent="0.2">
      <c r="A192" s="5">
        <v>2320.625</v>
      </c>
      <c r="B192" s="6">
        <v>0.2321</v>
      </c>
      <c r="C192" s="4">
        <v>108</v>
      </c>
      <c r="D192" s="6">
        <v>0.62960000000000005</v>
      </c>
      <c r="E192" s="4">
        <v>21.487300000000001</v>
      </c>
      <c r="F192" s="4">
        <v>0</v>
      </c>
      <c r="G192" s="4">
        <v>8</v>
      </c>
      <c r="H192" s="4">
        <v>10</v>
      </c>
    </row>
    <row r="193" spans="1:8" ht="16" x14ac:dyDescent="0.2">
      <c r="A193" s="5">
        <v>2320.625</v>
      </c>
      <c r="B193" s="6">
        <v>0.2321</v>
      </c>
      <c r="C193" s="4">
        <v>108</v>
      </c>
      <c r="D193" s="6">
        <v>0.62960000000000005</v>
      </c>
      <c r="E193" s="4">
        <v>21.487300000000001</v>
      </c>
      <c r="F193" s="4">
        <v>0</v>
      </c>
      <c r="G193" s="4">
        <v>8</v>
      </c>
      <c r="H193" s="4">
        <v>2</v>
      </c>
    </row>
    <row r="194" spans="1:8" ht="16" x14ac:dyDescent="0.2">
      <c r="A194" s="5">
        <v>2320.625</v>
      </c>
      <c r="B194" s="6">
        <v>0.2321</v>
      </c>
      <c r="C194" s="4">
        <v>108</v>
      </c>
      <c r="D194" s="6">
        <v>0.62960000000000005</v>
      </c>
      <c r="E194" s="4">
        <v>21.487300000000001</v>
      </c>
      <c r="F194" s="4">
        <v>0</v>
      </c>
      <c r="G194" s="4">
        <v>8</v>
      </c>
      <c r="H194" s="4">
        <v>4</v>
      </c>
    </row>
    <row r="195" spans="1:8" ht="16" x14ac:dyDescent="0.2">
      <c r="A195" s="5"/>
      <c r="B195" s="6"/>
      <c r="C195" s="4"/>
      <c r="D195" s="6"/>
      <c r="E195" s="4"/>
      <c r="F195" s="4"/>
      <c r="G195" s="4"/>
      <c r="H195" s="4"/>
    </row>
  </sheetData>
  <mergeCells count="1">
    <mergeCell ref="Q37:Q38"/>
  </mergeCells>
  <conditionalFormatting sqref="S6 S21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E69B-A8F9-DD43-957F-08EC97D38AC6}">
  <sheetPr codeName="Sheet4"/>
  <dimension ref="A1:U204"/>
  <sheetViews>
    <sheetView workbookViewId="0"/>
  </sheetViews>
  <sheetFormatPr baseColWidth="10" defaultColWidth="8.83203125" defaultRowHeight="15" x14ac:dyDescent="0.2"/>
  <cols>
    <col min="1" max="1" width="10.33203125" bestFit="1" customWidth="1"/>
    <col min="2" max="2" width="25.6640625" bestFit="1" customWidth="1"/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2</v>
      </c>
      <c r="G1" s="4" t="s">
        <v>26</v>
      </c>
      <c r="H1" s="4" t="s">
        <v>27</v>
      </c>
      <c r="I1" t="s">
        <v>35</v>
      </c>
      <c r="J1" t="s">
        <v>36</v>
      </c>
      <c r="K1" t="s">
        <v>37</v>
      </c>
    </row>
    <row r="2" spans="1:19" ht="16" x14ac:dyDescent="0.2">
      <c r="A2" s="4">
        <v>644.85</v>
      </c>
      <c r="B2" s="6">
        <v>6.4500000000000002E-2</v>
      </c>
      <c r="C2" s="4">
        <v>114</v>
      </c>
      <c r="D2" s="6">
        <v>0.52629999999999999</v>
      </c>
      <c r="E2" s="4">
        <v>5.6566000000000001</v>
      </c>
      <c r="F2" s="4">
        <v>0</v>
      </c>
      <c r="G2" s="4">
        <v>10</v>
      </c>
      <c r="H2" s="4">
        <v>4</v>
      </c>
      <c r="S2" s="18" t="s">
        <v>5</v>
      </c>
    </row>
    <row r="3" spans="1:19" ht="17" thickBot="1" x14ac:dyDescent="0.25">
      <c r="A3" s="4">
        <v>644.85</v>
      </c>
      <c r="B3" s="6">
        <v>6.4500000000000002E-2</v>
      </c>
      <c r="C3" s="4">
        <v>114</v>
      </c>
      <c r="D3" s="6">
        <v>0.52629999999999999</v>
      </c>
      <c r="E3" s="4">
        <v>5.6566000000000001</v>
      </c>
      <c r="F3" s="4">
        <v>0</v>
      </c>
      <c r="G3" s="4">
        <v>10</v>
      </c>
      <c r="H3" s="4">
        <v>2</v>
      </c>
      <c r="S3" s="20">
        <f>SUM(MAX(E2:E101)-E2)</f>
        <v>16.600099999999998</v>
      </c>
    </row>
    <row r="4" spans="1:19" ht="17" thickBot="1" x14ac:dyDescent="0.25">
      <c r="A4" s="5">
        <v>1988.4749999999999</v>
      </c>
      <c r="B4" s="6">
        <v>0.1988</v>
      </c>
      <c r="C4" s="4">
        <v>188</v>
      </c>
      <c r="D4" s="6">
        <v>0.53190000000000004</v>
      </c>
      <c r="E4" s="4">
        <v>10.577</v>
      </c>
      <c r="F4" s="4">
        <v>0</v>
      </c>
      <c r="G4" s="4">
        <v>10</v>
      </c>
      <c r="H4" s="4">
        <v>3</v>
      </c>
    </row>
    <row r="5" spans="1:19" ht="16" x14ac:dyDescent="0.2">
      <c r="A5" s="5">
        <v>3133.9</v>
      </c>
      <c r="B5" s="6">
        <v>0.31340000000000001</v>
      </c>
      <c r="C5" s="4">
        <v>290</v>
      </c>
      <c r="D5" s="6">
        <v>0.53100000000000003</v>
      </c>
      <c r="E5" s="4">
        <v>10.8066</v>
      </c>
      <c r="F5" s="4">
        <v>0</v>
      </c>
      <c r="G5" s="4">
        <v>7</v>
      </c>
      <c r="H5" s="4">
        <v>1</v>
      </c>
      <c r="S5" s="18" t="s">
        <v>4</v>
      </c>
    </row>
    <row r="6" spans="1:19" ht="17" thickBot="1" x14ac:dyDescent="0.25">
      <c r="A6" s="5">
        <v>3817.7249999999999</v>
      </c>
      <c r="B6" s="6">
        <v>0.38179999999999997</v>
      </c>
      <c r="C6" s="4">
        <v>343</v>
      </c>
      <c r="D6" s="6">
        <v>0.55689999999999995</v>
      </c>
      <c r="E6" s="4">
        <v>11.1304</v>
      </c>
      <c r="F6" s="4">
        <v>0</v>
      </c>
      <c r="G6" s="4">
        <v>5</v>
      </c>
      <c r="H6" s="4">
        <v>2</v>
      </c>
      <c r="S6" s="19">
        <f>IF(SUM(E2:E101)&gt;0,SUM(100-(((MAX(E2:E101)-E2)/MAX(E2:E101))*100)),0)</f>
        <v>25.415268211370062</v>
      </c>
    </row>
    <row r="7" spans="1:19" ht="16" x14ac:dyDescent="0.2">
      <c r="A7" s="5">
        <v>2266.7249999999999</v>
      </c>
      <c r="B7" s="6">
        <v>0.22670000000000001</v>
      </c>
      <c r="C7" s="4">
        <v>193</v>
      </c>
      <c r="D7" s="6">
        <v>0.54400000000000004</v>
      </c>
      <c r="E7" s="4">
        <v>11.7447</v>
      </c>
      <c r="F7" s="4">
        <v>0</v>
      </c>
      <c r="G7" s="4">
        <v>10</v>
      </c>
      <c r="H7" s="4">
        <v>5</v>
      </c>
    </row>
    <row r="8" spans="1:19" ht="16" x14ac:dyDescent="0.2">
      <c r="A8" s="5">
        <v>4157.3500000000004</v>
      </c>
      <c r="B8" s="6">
        <v>0.41570000000000001</v>
      </c>
      <c r="C8" s="4">
        <v>340</v>
      </c>
      <c r="D8" s="6">
        <v>0.56179999999999997</v>
      </c>
      <c r="E8" s="4">
        <v>12.227499999999999</v>
      </c>
      <c r="F8" s="4">
        <v>0</v>
      </c>
      <c r="G8" s="4">
        <v>5</v>
      </c>
      <c r="H8" s="4">
        <v>3</v>
      </c>
    </row>
    <row r="9" spans="1:19" ht="16" x14ac:dyDescent="0.2">
      <c r="A9" s="5">
        <v>3200.5</v>
      </c>
      <c r="B9" s="6">
        <v>0.3201</v>
      </c>
      <c r="C9" s="4">
        <v>235</v>
      </c>
      <c r="D9" s="6">
        <v>0.55740000000000001</v>
      </c>
      <c r="E9" s="4">
        <v>13.6191</v>
      </c>
      <c r="F9" s="4">
        <v>0</v>
      </c>
      <c r="G9" s="4">
        <v>9</v>
      </c>
      <c r="H9" s="4">
        <v>3</v>
      </c>
    </row>
    <row r="10" spans="1:19" ht="16" x14ac:dyDescent="0.2">
      <c r="A10" s="5">
        <v>2942.4749999999999</v>
      </c>
      <c r="B10" s="6">
        <v>0.29420000000000002</v>
      </c>
      <c r="C10" s="4">
        <v>215</v>
      </c>
      <c r="D10" s="6">
        <v>0.56740000000000002</v>
      </c>
      <c r="E10" s="4">
        <v>13.6859</v>
      </c>
      <c r="F10" s="4">
        <v>0</v>
      </c>
      <c r="G10" s="4">
        <v>10</v>
      </c>
      <c r="H10" s="4">
        <v>1</v>
      </c>
    </row>
    <row r="11" spans="1:19" ht="16" x14ac:dyDescent="0.2">
      <c r="A11" s="5">
        <v>3205.45</v>
      </c>
      <c r="B11" s="6">
        <v>0.32050000000000001</v>
      </c>
      <c r="C11" s="4">
        <v>230</v>
      </c>
      <c r="D11" s="6">
        <v>0.57389999999999997</v>
      </c>
      <c r="E11" s="4">
        <v>13.9367</v>
      </c>
      <c r="F11" s="4">
        <v>0</v>
      </c>
      <c r="G11" s="4">
        <v>9</v>
      </c>
      <c r="H11" s="4">
        <v>2</v>
      </c>
    </row>
    <row r="12" spans="1:19" ht="16" x14ac:dyDescent="0.2">
      <c r="A12" s="5">
        <v>4111.3500000000004</v>
      </c>
      <c r="B12" s="6">
        <v>0.41110000000000002</v>
      </c>
      <c r="C12" s="4">
        <v>287</v>
      </c>
      <c r="D12" s="6">
        <v>0.54700000000000004</v>
      </c>
      <c r="E12" s="4">
        <v>14.3253</v>
      </c>
      <c r="F12" s="4">
        <v>0</v>
      </c>
      <c r="G12" s="4">
        <v>6</v>
      </c>
      <c r="H12" s="4">
        <v>5</v>
      </c>
    </row>
    <row r="13" spans="1:19" ht="16" x14ac:dyDescent="0.2">
      <c r="A13" s="5">
        <v>5331.05</v>
      </c>
      <c r="B13" s="6">
        <v>0.53310000000000002</v>
      </c>
      <c r="C13" s="4">
        <v>365</v>
      </c>
      <c r="D13" s="6">
        <v>0.56159999999999999</v>
      </c>
      <c r="E13" s="4">
        <v>14.605600000000001</v>
      </c>
      <c r="F13" s="4">
        <v>0</v>
      </c>
      <c r="G13" s="4">
        <v>5</v>
      </c>
      <c r="H13" s="4">
        <v>5</v>
      </c>
    </row>
    <row r="14" spans="1:19" ht="16" x14ac:dyDescent="0.2">
      <c r="A14" s="5">
        <v>3959.85</v>
      </c>
      <c r="B14" s="6">
        <v>0.39600000000000002</v>
      </c>
      <c r="C14" s="4">
        <v>268</v>
      </c>
      <c r="D14" s="6">
        <v>0.54849999999999999</v>
      </c>
      <c r="E14" s="4">
        <v>14.775600000000001</v>
      </c>
      <c r="F14" s="4">
        <v>0</v>
      </c>
      <c r="G14" s="4">
        <v>7</v>
      </c>
      <c r="H14" s="4">
        <v>4</v>
      </c>
    </row>
    <row r="15" spans="1:19" ht="16" x14ac:dyDescent="0.2">
      <c r="A15" s="5">
        <v>5187.2</v>
      </c>
      <c r="B15" s="6">
        <v>0.51870000000000005</v>
      </c>
      <c r="C15" s="4">
        <v>345</v>
      </c>
      <c r="D15" s="6">
        <v>0.57389999999999997</v>
      </c>
      <c r="E15" s="4">
        <v>15.035399999999999</v>
      </c>
      <c r="F15" s="4">
        <v>0</v>
      </c>
      <c r="G15" s="4">
        <v>5</v>
      </c>
      <c r="H15" s="4">
        <v>4</v>
      </c>
    </row>
    <row r="16" spans="1:19" ht="17" thickBot="1" x14ac:dyDescent="0.25">
      <c r="A16" s="5">
        <v>4452.8249999999998</v>
      </c>
      <c r="B16" s="6">
        <v>0.44529999999999997</v>
      </c>
      <c r="C16" s="4">
        <v>292</v>
      </c>
      <c r="D16" s="6">
        <v>0.56850000000000001</v>
      </c>
      <c r="E16" s="4">
        <v>15.2494</v>
      </c>
      <c r="F16" s="4">
        <v>0</v>
      </c>
      <c r="G16" s="4">
        <v>6</v>
      </c>
      <c r="H16" s="4">
        <v>1</v>
      </c>
    </row>
    <row r="17" spans="1:19" ht="16" x14ac:dyDescent="0.2">
      <c r="A17" s="5">
        <v>3371.6</v>
      </c>
      <c r="B17" s="6">
        <v>0.3372</v>
      </c>
      <c r="C17" s="4">
        <v>221</v>
      </c>
      <c r="D17" s="6">
        <v>0.58819999999999995</v>
      </c>
      <c r="E17" s="4">
        <v>15.2561</v>
      </c>
      <c r="F17" s="4">
        <v>0</v>
      </c>
      <c r="G17" s="4">
        <v>8</v>
      </c>
      <c r="H17" s="4">
        <v>3</v>
      </c>
      <c r="S17" s="18" t="s">
        <v>5</v>
      </c>
    </row>
    <row r="18" spans="1:19" ht="17" thickBot="1" x14ac:dyDescent="0.25">
      <c r="A18" s="5">
        <v>3488.85</v>
      </c>
      <c r="B18" s="6">
        <v>0.34889999999999999</v>
      </c>
      <c r="C18" s="4">
        <v>226</v>
      </c>
      <c r="D18" s="6">
        <v>0.60619999999999996</v>
      </c>
      <c r="E18" s="4">
        <v>15.4374</v>
      </c>
      <c r="F18" s="4">
        <v>0</v>
      </c>
      <c r="G18" s="4">
        <v>9</v>
      </c>
      <c r="H18" s="4">
        <v>5</v>
      </c>
      <c r="S18" s="21">
        <f>SUM(MAX(D105:D204)-D105)</f>
        <v>0.10330000000000006</v>
      </c>
    </row>
    <row r="19" spans="1:19" ht="17" thickBot="1" x14ac:dyDescent="0.25">
      <c r="A19" s="5">
        <v>7891.7250000000004</v>
      </c>
      <c r="B19" s="6">
        <v>0.78920000000000001</v>
      </c>
      <c r="C19" s="4">
        <v>499</v>
      </c>
      <c r="D19" s="6">
        <v>0.58320000000000005</v>
      </c>
      <c r="E19" s="4">
        <v>15.815099999999999</v>
      </c>
      <c r="F19" s="4">
        <v>0</v>
      </c>
      <c r="G19" s="4">
        <v>2</v>
      </c>
      <c r="H19" s="4">
        <v>3</v>
      </c>
    </row>
    <row r="20" spans="1:19" ht="16" x14ac:dyDescent="0.2">
      <c r="A20" s="5">
        <v>9608.6749999999993</v>
      </c>
      <c r="B20" s="6">
        <v>0.96089999999999998</v>
      </c>
      <c r="C20" s="4">
        <v>589</v>
      </c>
      <c r="D20" s="6">
        <v>0.59250000000000003</v>
      </c>
      <c r="E20" s="4">
        <v>16.313500000000001</v>
      </c>
      <c r="F20" s="4">
        <v>0</v>
      </c>
      <c r="G20" s="4">
        <v>2</v>
      </c>
      <c r="H20" s="4">
        <v>1</v>
      </c>
      <c r="S20" s="18" t="s">
        <v>4</v>
      </c>
    </row>
    <row r="21" spans="1:19" ht="17" thickBot="1" x14ac:dyDescent="0.25">
      <c r="A21" s="5">
        <v>6554.875</v>
      </c>
      <c r="B21" s="6">
        <v>0.65549999999999997</v>
      </c>
      <c r="C21" s="4">
        <v>386</v>
      </c>
      <c r="D21" s="6">
        <v>0.57509999999999994</v>
      </c>
      <c r="E21" s="4">
        <v>16.9815</v>
      </c>
      <c r="F21" s="4">
        <v>0</v>
      </c>
      <c r="G21" s="4">
        <v>4</v>
      </c>
      <c r="H21" s="4">
        <v>3</v>
      </c>
      <c r="S21" s="19">
        <f>IF(SUM(D105:D204)&gt;0,SUM(100-(((MAX(D105:D204)-D105)/MAX(D105:D204))*100)),0)</f>
        <v>83.592757306226162</v>
      </c>
    </row>
    <row r="22" spans="1:19" ht="16" x14ac:dyDescent="0.2">
      <c r="A22" s="5">
        <v>8244.2000000000007</v>
      </c>
      <c r="B22" s="6">
        <v>0.82440000000000002</v>
      </c>
      <c r="C22" s="4">
        <v>485</v>
      </c>
      <c r="D22" s="6">
        <v>0.5897</v>
      </c>
      <c r="E22" s="4">
        <v>16.9984</v>
      </c>
      <c r="F22" s="4">
        <v>0</v>
      </c>
      <c r="G22" s="4">
        <v>3</v>
      </c>
      <c r="H22" s="4">
        <v>1</v>
      </c>
    </row>
    <row r="23" spans="1:19" ht="16" x14ac:dyDescent="0.2">
      <c r="A23" s="5">
        <v>4634.125</v>
      </c>
      <c r="B23" s="6">
        <v>0.46339999999999998</v>
      </c>
      <c r="C23" s="4">
        <v>272</v>
      </c>
      <c r="D23" s="6">
        <v>0.59189999999999998</v>
      </c>
      <c r="E23" s="4">
        <v>17.037199999999999</v>
      </c>
      <c r="F23" s="4">
        <v>0</v>
      </c>
      <c r="G23" s="4">
        <v>7</v>
      </c>
      <c r="H23" s="4">
        <v>2</v>
      </c>
    </row>
    <row r="24" spans="1:19" ht="16" x14ac:dyDescent="0.2">
      <c r="A24" s="5">
        <v>7127.45</v>
      </c>
      <c r="B24" s="6">
        <v>0.7127</v>
      </c>
      <c r="C24" s="4">
        <v>416</v>
      </c>
      <c r="D24" s="6">
        <v>0.60580000000000001</v>
      </c>
      <c r="E24" s="4">
        <v>17.133299999999998</v>
      </c>
      <c r="F24" s="4">
        <v>0</v>
      </c>
      <c r="G24" s="4">
        <v>4</v>
      </c>
      <c r="H24" s="4">
        <v>1</v>
      </c>
    </row>
    <row r="25" spans="1:19" ht="16" x14ac:dyDescent="0.2">
      <c r="A25" s="5">
        <v>8026.2749999999996</v>
      </c>
      <c r="B25" s="6">
        <v>0.80259999999999998</v>
      </c>
      <c r="C25" s="4">
        <v>465</v>
      </c>
      <c r="D25" s="6">
        <v>0.59350000000000003</v>
      </c>
      <c r="E25" s="4">
        <v>17.2608</v>
      </c>
      <c r="F25" s="4">
        <v>0</v>
      </c>
      <c r="G25" s="4">
        <v>3</v>
      </c>
      <c r="H25" s="4">
        <v>2</v>
      </c>
    </row>
    <row r="26" spans="1:19" ht="16" x14ac:dyDescent="0.2">
      <c r="A26" s="5">
        <v>4680.6499999999996</v>
      </c>
      <c r="B26" s="6">
        <v>0.46810000000000002</v>
      </c>
      <c r="C26" s="4">
        <v>271</v>
      </c>
      <c r="D26" s="6">
        <v>0.58299999999999996</v>
      </c>
      <c r="E26" s="4">
        <v>17.271799999999999</v>
      </c>
      <c r="F26" s="4">
        <v>0</v>
      </c>
      <c r="G26" s="4">
        <v>7</v>
      </c>
      <c r="H26" s="4">
        <v>3</v>
      </c>
    </row>
    <row r="27" spans="1:19" ht="16" x14ac:dyDescent="0.2">
      <c r="A27" s="5">
        <v>3233.6</v>
      </c>
      <c r="B27" s="6">
        <v>0.32340000000000002</v>
      </c>
      <c r="C27" s="4">
        <v>187</v>
      </c>
      <c r="D27" s="6">
        <v>0.55610000000000004</v>
      </c>
      <c r="E27" s="4">
        <v>17.292000000000002</v>
      </c>
      <c r="F27" s="4">
        <v>0</v>
      </c>
      <c r="G27" s="4">
        <v>6</v>
      </c>
      <c r="H27" s="4">
        <v>2</v>
      </c>
    </row>
    <row r="28" spans="1:19" ht="17" thickBot="1" x14ac:dyDescent="0.25">
      <c r="A28" s="5">
        <v>3233.6</v>
      </c>
      <c r="B28" s="6">
        <v>0.32340000000000002</v>
      </c>
      <c r="C28" s="4">
        <v>187</v>
      </c>
      <c r="D28" s="6">
        <v>0.55610000000000004</v>
      </c>
      <c r="E28" s="4">
        <v>17.292000000000002</v>
      </c>
      <c r="F28" s="4">
        <v>0</v>
      </c>
      <c r="G28" s="4">
        <v>6</v>
      </c>
      <c r="H28" s="4">
        <v>4</v>
      </c>
    </row>
    <row r="29" spans="1:19" ht="16" x14ac:dyDescent="0.2">
      <c r="A29" s="5">
        <v>5970.7</v>
      </c>
      <c r="B29" s="6">
        <v>0.59709999999999996</v>
      </c>
      <c r="C29" s="4">
        <v>342</v>
      </c>
      <c r="D29" s="6">
        <v>0.5877</v>
      </c>
      <c r="E29" s="4">
        <v>17.458200000000001</v>
      </c>
      <c r="F29" s="4">
        <v>0</v>
      </c>
      <c r="G29" s="4">
        <v>4</v>
      </c>
      <c r="H29" s="4">
        <v>5</v>
      </c>
      <c r="S29" s="18" t="s">
        <v>3</v>
      </c>
    </row>
    <row r="30" spans="1:19" ht="17" thickBot="1" x14ac:dyDescent="0.25">
      <c r="A30" s="5">
        <v>8605.75</v>
      </c>
      <c r="B30" s="6">
        <v>0.86060000000000003</v>
      </c>
      <c r="C30" s="4">
        <v>486</v>
      </c>
      <c r="D30" s="6">
        <v>0.59260000000000002</v>
      </c>
      <c r="E30" s="4">
        <v>17.7073</v>
      </c>
      <c r="F30" s="4">
        <v>0</v>
      </c>
      <c r="G30" s="4">
        <v>2</v>
      </c>
      <c r="H30" s="4">
        <v>5</v>
      </c>
      <c r="S30" s="19">
        <f>SUM(S21+S6)/2</f>
        <v>54.504012758798112</v>
      </c>
    </row>
    <row r="31" spans="1:19" ht="16" x14ac:dyDescent="0.2">
      <c r="A31" s="5">
        <v>5764.375</v>
      </c>
      <c r="B31" s="6">
        <v>0.57640000000000002</v>
      </c>
      <c r="C31" s="4">
        <v>322</v>
      </c>
      <c r="D31" s="6">
        <v>0.59319999999999995</v>
      </c>
      <c r="E31" s="4">
        <v>17.901800000000001</v>
      </c>
      <c r="F31" s="4">
        <v>0</v>
      </c>
      <c r="G31" s="4">
        <v>5</v>
      </c>
      <c r="H31" s="4">
        <v>1</v>
      </c>
    </row>
    <row r="32" spans="1:19" ht="16" x14ac:dyDescent="0.2">
      <c r="A32" s="5">
        <v>7221.7749999999996</v>
      </c>
      <c r="B32" s="6">
        <v>0.72219999999999995</v>
      </c>
      <c r="C32" s="4">
        <v>398</v>
      </c>
      <c r="D32" s="6">
        <v>0.60050000000000003</v>
      </c>
      <c r="E32" s="4">
        <v>18.145199999999999</v>
      </c>
      <c r="F32" s="4">
        <v>0</v>
      </c>
      <c r="G32" s="4">
        <v>3</v>
      </c>
      <c r="H32" s="4">
        <v>5</v>
      </c>
    </row>
    <row r="33" spans="1:21" ht="17" thickBot="1" x14ac:dyDescent="0.25">
      <c r="A33" s="5">
        <v>9800.65</v>
      </c>
      <c r="B33" s="6">
        <v>0.98009999999999997</v>
      </c>
      <c r="C33" s="4">
        <v>520</v>
      </c>
      <c r="D33" s="6">
        <v>0.59419999999999995</v>
      </c>
      <c r="E33" s="4">
        <v>18.8474</v>
      </c>
      <c r="F33" s="4">
        <v>0</v>
      </c>
      <c r="G33" s="4">
        <v>3</v>
      </c>
      <c r="H33" s="4">
        <v>3</v>
      </c>
      <c r="S33" s="9" t="s">
        <v>14</v>
      </c>
    </row>
    <row r="34" spans="1:21" ht="16" x14ac:dyDescent="0.2">
      <c r="A34" s="5">
        <v>8147.5749999999998</v>
      </c>
      <c r="B34" s="6">
        <v>0.81479999999999997</v>
      </c>
      <c r="C34" s="4">
        <v>428</v>
      </c>
      <c r="D34" s="6">
        <v>0.60050000000000003</v>
      </c>
      <c r="E34" s="4">
        <v>19.0364</v>
      </c>
      <c r="F34" s="4">
        <v>0</v>
      </c>
      <c r="G34" s="4">
        <v>3</v>
      </c>
      <c r="H34" s="4">
        <v>4</v>
      </c>
      <c r="Q34" s="14"/>
      <c r="R34" s="15" t="s">
        <v>6</v>
      </c>
      <c r="S34" s="7" t="s">
        <v>7</v>
      </c>
      <c r="T34" s="10" t="s">
        <v>1</v>
      </c>
      <c r="U34" s="11"/>
    </row>
    <row r="35" spans="1:21" ht="17" thickBot="1" x14ac:dyDescent="0.25">
      <c r="A35" s="5">
        <v>4802.7250000000004</v>
      </c>
      <c r="B35" s="6">
        <v>0.4803</v>
      </c>
      <c r="C35" s="4">
        <v>249</v>
      </c>
      <c r="D35" s="6">
        <v>0.58630000000000004</v>
      </c>
      <c r="E35" s="4">
        <v>19.2881</v>
      </c>
      <c r="F35" s="4">
        <v>0</v>
      </c>
      <c r="G35" s="4">
        <v>7</v>
      </c>
      <c r="H35" s="4">
        <v>5</v>
      </c>
      <c r="Q35" s="16"/>
      <c r="R35" s="17" t="s">
        <v>8</v>
      </c>
      <c r="S35" s="8" t="s">
        <v>7</v>
      </c>
      <c r="T35" s="12" t="s">
        <v>0</v>
      </c>
      <c r="U35" s="13"/>
    </row>
    <row r="36" spans="1:21" ht="17" thickBot="1" x14ac:dyDescent="0.25">
      <c r="A36" s="5">
        <v>4411.0749999999998</v>
      </c>
      <c r="B36" s="6">
        <v>0.44109999999999999</v>
      </c>
      <c r="C36" s="4">
        <v>227</v>
      </c>
      <c r="D36" s="6">
        <v>0.59030000000000005</v>
      </c>
      <c r="E36" s="4">
        <v>19.431999999999999</v>
      </c>
      <c r="F36" s="4">
        <v>0</v>
      </c>
      <c r="G36" s="4">
        <v>9</v>
      </c>
      <c r="H36" s="4">
        <v>1</v>
      </c>
    </row>
    <row r="37" spans="1:21" ht="16" x14ac:dyDescent="0.2">
      <c r="A37" s="5">
        <v>4280.2749999999996</v>
      </c>
      <c r="B37" s="6">
        <v>0.42799999999999999</v>
      </c>
      <c r="C37" s="4">
        <v>215</v>
      </c>
      <c r="D37" s="6">
        <v>0.59530000000000005</v>
      </c>
      <c r="E37" s="4">
        <v>19.908300000000001</v>
      </c>
      <c r="F37" s="4">
        <v>0</v>
      </c>
      <c r="G37" s="4">
        <v>9</v>
      </c>
      <c r="H37" s="4">
        <v>4</v>
      </c>
      <c r="Q37" s="48" t="s">
        <v>22</v>
      </c>
      <c r="R37" s="22" t="s">
        <v>19</v>
      </c>
      <c r="S37" s="22"/>
      <c r="T37" s="22"/>
      <c r="U37" s="23"/>
    </row>
    <row r="38" spans="1:21" ht="17" thickBot="1" x14ac:dyDescent="0.25">
      <c r="A38" s="5">
        <v>8327.5499999999993</v>
      </c>
      <c r="B38" s="6">
        <v>0.83279999999999998</v>
      </c>
      <c r="C38" s="4">
        <v>417</v>
      </c>
      <c r="D38" s="6">
        <v>0.60189999999999999</v>
      </c>
      <c r="E38" s="4">
        <v>19.970099999999999</v>
      </c>
      <c r="F38" s="4">
        <v>0</v>
      </c>
      <c r="G38" s="4">
        <v>2</v>
      </c>
      <c r="H38" s="4">
        <v>4</v>
      </c>
      <c r="Q38" s="49"/>
      <c r="R38" s="24" t="s">
        <v>20</v>
      </c>
      <c r="S38" s="24"/>
      <c r="T38" s="24"/>
      <c r="U38" s="25"/>
    </row>
    <row r="39" spans="1:21" ht="16" x14ac:dyDescent="0.2">
      <c r="A39" s="5">
        <v>8327.5499999999993</v>
      </c>
      <c r="B39" s="6">
        <v>0.83279999999999998</v>
      </c>
      <c r="C39" s="4">
        <v>417</v>
      </c>
      <c r="D39" s="6">
        <v>0.60189999999999999</v>
      </c>
      <c r="E39" s="4">
        <v>19.970099999999999</v>
      </c>
      <c r="F39" s="4">
        <v>0</v>
      </c>
      <c r="G39" s="4">
        <v>2</v>
      </c>
      <c r="H39" s="4">
        <v>2</v>
      </c>
    </row>
    <row r="40" spans="1:21" ht="16" x14ac:dyDescent="0.2">
      <c r="A40" s="5">
        <v>4416.9250000000002</v>
      </c>
      <c r="B40" s="6">
        <v>0.44169999999999998</v>
      </c>
      <c r="C40" s="4">
        <v>219</v>
      </c>
      <c r="D40" s="6">
        <v>0.621</v>
      </c>
      <c r="E40" s="4">
        <v>20.168600000000001</v>
      </c>
      <c r="F40" s="4">
        <v>0</v>
      </c>
      <c r="G40" s="4">
        <v>8</v>
      </c>
      <c r="H40" s="4">
        <v>5</v>
      </c>
    </row>
    <row r="41" spans="1:21" ht="16" x14ac:dyDescent="0.2">
      <c r="A41" s="5">
        <v>5186.8500000000004</v>
      </c>
      <c r="B41" s="6">
        <v>0.51870000000000005</v>
      </c>
      <c r="C41" s="4">
        <v>256</v>
      </c>
      <c r="D41" s="6">
        <v>0.59379999999999999</v>
      </c>
      <c r="E41" s="4">
        <v>20.261099999999999</v>
      </c>
      <c r="F41" s="4">
        <v>0</v>
      </c>
      <c r="G41" s="4">
        <v>4</v>
      </c>
      <c r="H41" s="4">
        <v>2</v>
      </c>
    </row>
    <row r="42" spans="1:21" ht="16" x14ac:dyDescent="0.2">
      <c r="A42" s="5">
        <v>5186.8500000000004</v>
      </c>
      <c r="B42" s="6">
        <v>0.51870000000000005</v>
      </c>
      <c r="C42" s="4">
        <v>256</v>
      </c>
      <c r="D42" s="6">
        <v>0.59379999999999999</v>
      </c>
      <c r="E42" s="4">
        <v>20.261099999999999</v>
      </c>
      <c r="F42" s="4">
        <v>0</v>
      </c>
      <c r="G42" s="4">
        <v>4</v>
      </c>
      <c r="H42" s="4">
        <v>4</v>
      </c>
    </row>
    <row r="43" spans="1:21" ht="16" x14ac:dyDescent="0.2">
      <c r="A43" s="5">
        <v>2320.625</v>
      </c>
      <c r="B43" s="6">
        <v>0.2321</v>
      </c>
      <c r="C43" s="4">
        <v>108</v>
      </c>
      <c r="D43" s="6">
        <v>0.62960000000000005</v>
      </c>
      <c r="E43" s="4">
        <v>21.487300000000001</v>
      </c>
      <c r="F43" s="4">
        <v>0</v>
      </c>
      <c r="G43" s="4">
        <v>8</v>
      </c>
      <c r="H43" s="4">
        <v>4</v>
      </c>
    </row>
    <row r="44" spans="1:21" ht="16" x14ac:dyDescent="0.2">
      <c r="A44" s="5">
        <v>2320.625</v>
      </c>
      <c r="B44" s="6">
        <v>0.2321</v>
      </c>
      <c r="C44" s="4">
        <v>108</v>
      </c>
      <c r="D44" s="6">
        <v>0.62960000000000005</v>
      </c>
      <c r="E44" s="4">
        <v>21.487300000000001</v>
      </c>
      <c r="F44" s="4">
        <v>0</v>
      </c>
      <c r="G44" s="4">
        <v>8</v>
      </c>
      <c r="H44" s="4">
        <v>2</v>
      </c>
    </row>
    <row r="45" spans="1:21" ht="16" x14ac:dyDescent="0.2">
      <c r="A45" s="5">
        <v>4764.3999999999996</v>
      </c>
      <c r="B45" s="6">
        <v>0.47639999999999999</v>
      </c>
      <c r="C45" s="4">
        <v>218</v>
      </c>
      <c r="D45" s="6">
        <v>0.60550000000000004</v>
      </c>
      <c r="E45" s="4">
        <v>21.855</v>
      </c>
      <c r="F45" s="4">
        <v>0</v>
      </c>
      <c r="G45" s="4">
        <v>8</v>
      </c>
      <c r="H45" s="4">
        <v>1</v>
      </c>
    </row>
    <row r="46" spans="1:21" ht="16" x14ac:dyDescent="0.2">
      <c r="A46" s="5">
        <v>6009.3</v>
      </c>
      <c r="B46" s="6">
        <v>0.60089999999999999</v>
      </c>
      <c r="C46" s="4">
        <v>270</v>
      </c>
      <c r="D46" s="6">
        <v>0.59630000000000005</v>
      </c>
      <c r="E46" s="4">
        <v>22.256699999999999</v>
      </c>
      <c r="F46" s="4">
        <v>0</v>
      </c>
      <c r="G46" s="4">
        <v>6</v>
      </c>
      <c r="H46" s="4">
        <v>3</v>
      </c>
    </row>
    <row r="47" spans="1:21" ht="16" x14ac:dyDescent="0.2">
      <c r="A47" s="5"/>
      <c r="B47" s="6"/>
      <c r="C47" s="4"/>
      <c r="D47" s="6"/>
      <c r="E47" s="4"/>
      <c r="F47" s="4"/>
      <c r="G47" s="4"/>
      <c r="H47" s="4"/>
    </row>
    <row r="48" spans="1:21" ht="16" x14ac:dyDescent="0.2">
      <c r="A48" s="5"/>
      <c r="B48" s="6"/>
      <c r="C48" s="4"/>
      <c r="D48" s="6"/>
      <c r="E48" s="4"/>
      <c r="F48" s="4"/>
      <c r="G48" s="4"/>
      <c r="H48" s="4"/>
    </row>
    <row r="49" spans="1:8" ht="16" x14ac:dyDescent="0.2">
      <c r="A49" s="5"/>
      <c r="B49" s="6"/>
      <c r="C49" s="4"/>
      <c r="D49" s="6"/>
      <c r="E49" s="4"/>
      <c r="F49" s="4"/>
      <c r="G49" s="4"/>
      <c r="H49" s="4"/>
    </row>
    <row r="50" spans="1:8" ht="16" x14ac:dyDescent="0.2">
      <c r="A50" s="5"/>
      <c r="B50" s="6"/>
      <c r="C50" s="4"/>
      <c r="D50" s="6"/>
      <c r="E50" s="4"/>
      <c r="F50" s="4"/>
      <c r="G50" s="4"/>
      <c r="H50" s="4"/>
    </row>
    <row r="51" spans="1:8" ht="16" x14ac:dyDescent="0.2">
      <c r="A51" s="5"/>
      <c r="B51" s="6"/>
      <c r="C51" s="4"/>
      <c r="D51" s="6"/>
      <c r="E51" s="4"/>
      <c r="F51" s="4"/>
      <c r="G51" s="4"/>
      <c r="H51" s="4"/>
    </row>
    <row r="52" spans="1:8" ht="16" x14ac:dyDescent="0.2">
      <c r="A52" s="5"/>
      <c r="B52" s="6"/>
      <c r="C52" s="4"/>
      <c r="D52" s="6"/>
      <c r="E52" s="4"/>
      <c r="F52" s="4"/>
      <c r="G52" s="4"/>
      <c r="H52" s="4"/>
    </row>
    <row r="53" spans="1:8" ht="16" x14ac:dyDescent="0.2">
      <c r="A53" s="5"/>
      <c r="B53" s="6"/>
      <c r="C53" s="4"/>
      <c r="D53" s="6"/>
      <c r="E53" s="4"/>
      <c r="F53" s="4"/>
      <c r="G53" s="4"/>
      <c r="H53" s="4"/>
    </row>
    <row r="54" spans="1:8" ht="16" x14ac:dyDescent="0.2">
      <c r="A54" s="5"/>
      <c r="B54" s="6"/>
      <c r="C54" s="4"/>
      <c r="D54" s="6"/>
      <c r="E54" s="4"/>
      <c r="F54" s="4"/>
      <c r="G54" s="4"/>
      <c r="H54" s="4"/>
    </row>
    <row r="55" spans="1:8" ht="16" x14ac:dyDescent="0.2">
      <c r="A55" s="5"/>
      <c r="B55" s="6"/>
      <c r="C55" s="4"/>
      <c r="D55" s="6"/>
      <c r="E55" s="4"/>
      <c r="F55" s="4"/>
      <c r="G55" s="4"/>
      <c r="H55" s="4"/>
    </row>
    <row r="56" spans="1:8" ht="16" x14ac:dyDescent="0.2">
      <c r="A56" s="5"/>
      <c r="B56" s="6"/>
      <c r="C56" s="4"/>
      <c r="D56" s="6"/>
      <c r="E56" s="4"/>
      <c r="F56" s="4"/>
      <c r="G56" s="4"/>
      <c r="H56" s="4"/>
    </row>
    <row r="57" spans="1:8" ht="16" x14ac:dyDescent="0.2">
      <c r="A57" s="5"/>
      <c r="B57" s="6"/>
      <c r="C57" s="4"/>
      <c r="D57" s="6"/>
      <c r="E57" s="4"/>
      <c r="F57" s="4"/>
      <c r="G57" s="4"/>
      <c r="H57" s="4"/>
    </row>
    <row r="58" spans="1:8" ht="16" x14ac:dyDescent="0.2">
      <c r="A58" s="5"/>
      <c r="B58" s="6"/>
      <c r="C58" s="4"/>
      <c r="D58" s="6"/>
      <c r="E58" s="4"/>
      <c r="F58" s="4"/>
      <c r="G58" s="4"/>
      <c r="H58" s="4"/>
    </row>
    <row r="59" spans="1:8" ht="16" x14ac:dyDescent="0.2">
      <c r="A59" s="5"/>
      <c r="B59" s="6"/>
      <c r="C59" s="4"/>
      <c r="D59" s="6"/>
      <c r="E59" s="4"/>
      <c r="F59" s="4"/>
      <c r="G59" s="4"/>
      <c r="H59" s="4"/>
    </row>
    <row r="60" spans="1:8" ht="16" x14ac:dyDescent="0.2">
      <c r="A60" s="5"/>
      <c r="B60" s="6"/>
      <c r="C60" s="4"/>
      <c r="D60" s="6"/>
      <c r="E60" s="4"/>
      <c r="F60" s="4"/>
      <c r="G60" s="4"/>
      <c r="H60" s="4"/>
    </row>
    <row r="61" spans="1:8" ht="16" x14ac:dyDescent="0.2">
      <c r="A61" s="5"/>
      <c r="B61" s="6"/>
      <c r="C61" s="4"/>
      <c r="D61" s="6"/>
      <c r="E61" s="4"/>
      <c r="F61" s="4"/>
      <c r="G61" s="4"/>
      <c r="H61" s="4"/>
    </row>
    <row r="62" spans="1:8" ht="16" x14ac:dyDescent="0.2">
      <c r="A62" s="5"/>
      <c r="B62" s="6"/>
      <c r="C62" s="4"/>
      <c r="D62" s="6"/>
      <c r="E62" s="4"/>
      <c r="F62" s="4"/>
      <c r="G62" s="4"/>
      <c r="H62" s="4"/>
    </row>
    <row r="63" spans="1:8" ht="16" x14ac:dyDescent="0.2">
      <c r="A63" s="5"/>
      <c r="B63" s="6"/>
      <c r="C63" s="4"/>
      <c r="D63" s="6"/>
      <c r="E63" s="4"/>
      <c r="F63" s="4"/>
      <c r="G63" s="4"/>
      <c r="H63" s="4"/>
    </row>
    <row r="64" spans="1:8" ht="16" x14ac:dyDescent="0.2">
      <c r="A64" s="5"/>
      <c r="B64" s="6"/>
      <c r="C64" s="4"/>
      <c r="D64" s="6"/>
      <c r="E64" s="4"/>
      <c r="F64" s="4"/>
      <c r="G64" s="4"/>
      <c r="H64" s="4"/>
    </row>
    <row r="65" spans="1:8" ht="16" x14ac:dyDescent="0.2">
      <c r="A65" s="5"/>
      <c r="B65" s="6"/>
      <c r="C65" s="4"/>
      <c r="D65" s="6"/>
      <c r="E65" s="4"/>
      <c r="F65" s="4"/>
      <c r="G65" s="4"/>
      <c r="H65" s="4"/>
    </row>
    <row r="66" spans="1:8" ht="16" x14ac:dyDescent="0.2">
      <c r="A66" s="5"/>
      <c r="B66" s="6"/>
      <c r="C66" s="4"/>
      <c r="D66" s="6"/>
      <c r="E66" s="4"/>
      <c r="F66" s="4"/>
      <c r="G66" s="4"/>
      <c r="H66" s="4"/>
    </row>
    <row r="67" spans="1:8" ht="16" x14ac:dyDescent="0.2">
      <c r="A67" s="5"/>
      <c r="B67" s="6"/>
      <c r="C67" s="4"/>
      <c r="D67" s="6"/>
      <c r="E67" s="4"/>
      <c r="F67" s="4"/>
      <c r="G67" s="4"/>
      <c r="H67" s="4"/>
    </row>
    <row r="68" spans="1:8" ht="16" x14ac:dyDescent="0.2">
      <c r="A68" s="5"/>
      <c r="B68" s="6"/>
      <c r="C68" s="4"/>
      <c r="D68" s="6"/>
      <c r="E68" s="4"/>
      <c r="F68" s="4"/>
      <c r="G68" s="4"/>
      <c r="H68" s="4"/>
    </row>
    <row r="69" spans="1:8" ht="16" x14ac:dyDescent="0.2">
      <c r="A69" s="5"/>
      <c r="B69" s="6"/>
      <c r="C69" s="4"/>
      <c r="D69" s="6"/>
      <c r="E69" s="4"/>
      <c r="F69" s="4"/>
      <c r="G69" s="4"/>
      <c r="H69" s="4"/>
    </row>
    <row r="70" spans="1:8" ht="16" x14ac:dyDescent="0.2">
      <c r="A70" s="5"/>
      <c r="B70" s="6"/>
      <c r="C70" s="4"/>
      <c r="D70" s="6"/>
      <c r="E70" s="4"/>
      <c r="F70" s="4"/>
      <c r="G70" s="4"/>
      <c r="H70" s="4"/>
    </row>
    <row r="71" spans="1:8" ht="16" x14ac:dyDescent="0.2">
      <c r="A71" s="5"/>
      <c r="B71" s="6"/>
      <c r="C71" s="4"/>
      <c r="D71" s="6"/>
      <c r="E71" s="4"/>
      <c r="F71" s="4"/>
      <c r="G71" s="4"/>
      <c r="H71" s="4"/>
    </row>
    <row r="72" spans="1:8" ht="16" x14ac:dyDescent="0.2">
      <c r="A72" s="5"/>
      <c r="B72" s="6"/>
      <c r="C72" s="4"/>
      <c r="D72" s="6"/>
      <c r="E72" s="4"/>
      <c r="F72" s="4"/>
      <c r="G72" s="4"/>
      <c r="H72" s="4"/>
    </row>
    <row r="73" spans="1:8" ht="16" x14ac:dyDescent="0.2">
      <c r="A73" s="5"/>
      <c r="B73" s="6"/>
      <c r="C73" s="4"/>
      <c r="D73" s="6"/>
      <c r="E73" s="4"/>
      <c r="F73" s="4"/>
      <c r="G73" s="4"/>
      <c r="H73" s="4"/>
    </row>
    <row r="74" spans="1:8" ht="16" x14ac:dyDescent="0.2">
      <c r="A74" s="5"/>
      <c r="B74" s="6"/>
      <c r="C74" s="4"/>
      <c r="D74" s="6"/>
      <c r="E74" s="4"/>
      <c r="F74" s="4"/>
      <c r="G74" s="4"/>
      <c r="H74" s="4"/>
    </row>
    <row r="75" spans="1:8" ht="16" x14ac:dyDescent="0.2">
      <c r="A75" s="5"/>
      <c r="B75" s="6"/>
      <c r="C75" s="4"/>
      <c r="D75" s="6"/>
      <c r="E75" s="4"/>
      <c r="F75" s="4"/>
      <c r="G75" s="4"/>
      <c r="H75" s="4"/>
    </row>
    <row r="76" spans="1:8" ht="16" x14ac:dyDescent="0.2">
      <c r="A76" s="5"/>
      <c r="B76" s="6"/>
      <c r="C76" s="4"/>
      <c r="D76" s="6"/>
      <c r="E76" s="4"/>
      <c r="F76" s="4"/>
      <c r="G76" s="4"/>
      <c r="H76" s="4"/>
    </row>
    <row r="77" spans="1:8" ht="16" x14ac:dyDescent="0.2">
      <c r="A77" s="5"/>
      <c r="B77" s="6"/>
      <c r="C77" s="4"/>
      <c r="D77" s="6"/>
      <c r="E77" s="4"/>
      <c r="F77" s="4"/>
      <c r="G77" s="4"/>
      <c r="H77" s="4"/>
    </row>
    <row r="78" spans="1:8" ht="16" x14ac:dyDescent="0.2">
      <c r="A78" s="5"/>
      <c r="B78" s="6"/>
      <c r="C78" s="4"/>
      <c r="D78" s="6"/>
      <c r="E78" s="4"/>
      <c r="F78" s="4"/>
      <c r="G78" s="4"/>
      <c r="H78" s="4"/>
    </row>
    <row r="79" spans="1:8" ht="16" x14ac:dyDescent="0.2">
      <c r="A79" s="5"/>
      <c r="B79" s="6"/>
      <c r="C79" s="4"/>
      <c r="D79" s="6"/>
      <c r="E79" s="4"/>
      <c r="F79" s="4"/>
      <c r="G79" s="4"/>
      <c r="H79" s="4"/>
    </row>
    <row r="80" spans="1:8" ht="16" x14ac:dyDescent="0.2">
      <c r="A80" s="5"/>
      <c r="B80" s="6"/>
      <c r="C80" s="4"/>
      <c r="D80" s="6"/>
      <c r="E80" s="4"/>
      <c r="F80" s="4"/>
      <c r="G80" s="4"/>
      <c r="H80" s="4"/>
    </row>
    <row r="81" spans="1:8" ht="16" x14ac:dyDescent="0.2">
      <c r="A81" s="5"/>
      <c r="B81" s="6"/>
      <c r="C81" s="4"/>
      <c r="D81" s="6"/>
      <c r="E81" s="4"/>
      <c r="F81" s="4"/>
      <c r="G81" s="4"/>
      <c r="H81" s="4"/>
    </row>
    <row r="82" spans="1:8" ht="16" x14ac:dyDescent="0.2">
      <c r="A82" s="5"/>
      <c r="B82" s="6"/>
      <c r="C82" s="4"/>
      <c r="D82" s="6"/>
      <c r="E82" s="4"/>
      <c r="F82" s="4"/>
      <c r="G82" s="4"/>
      <c r="H82" s="4"/>
    </row>
    <row r="83" spans="1:8" ht="16" x14ac:dyDescent="0.2">
      <c r="A83" s="5"/>
      <c r="B83" s="6"/>
      <c r="C83" s="4"/>
      <c r="D83" s="6"/>
      <c r="E83" s="4"/>
      <c r="F83" s="4"/>
      <c r="G83" s="4"/>
      <c r="H83" s="4"/>
    </row>
    <row r="84" spans="1:8" ht="16" x14ac:dyDescent="0.2">
      <c r="A84" s="5"/>
      <c r="B84" s="6"/>
      <c r="C84" s="4"/>
      <c r="D84" s="6"/>
      <c r="E84" s="4"/>
      <c r="F84" s="4"/>
      <c r="G84" s="4"/>
      <c r="H84" s="4"/>
    </row>
    <row r="85" spans="1:8" ht="16" x14ac:dyDescent="0.2">
      <c r="A85" s="5"/>
      <c r="B85" s="6"/>
      <c r="C85" s="4"/>
      <c r="D85" s="6"/>
      <c r="E85" s="4"/>
      <c r="F85" s="4"/>
      <c r="G85" s="4"/>
      <c r="H85" s="4"/>
    </row>
    <row r="86" spans="1:8" ht="16" x14ac:dyDescent="0.2">
      <c r="A86" s="5"/>
      <c r="B86" s="6"/>
      <c r="C86" s="4"/>
      <c r="D86" s="6"/>
      <c r="E86" s="4"/>
      <c r="F86" s="4"/>
      <c r="G86" s="4"/>
      <c r="H86" s="4"/>
    </row>
    <row r="87" spans="1:8" ht="16" x14ac:dyDescent="0.2">
      <c r="A87" s="5"/>
      <c r="B87" s="6"/>
      <c r="C87" s="4"/>
      <c r="D87" s="6"/>
      <c r="E87" s="4"/>
      <c r="F87" s="4"/>
      <c r="G87" s="4"/>
      <c r="H87" s="4"/>
    </row>
    <row r="88" spans="1:8" ht="16" x14ac:dyDescent="0.2">
      <c r="A88" s="5"/>
      <c r="B88" s="6"/>
      <c r="C88" s="4"/>
      <c r="D88" s="6"/>
      <c r="E88" s="4"/>
      <c r="F88" s="4"/>
      <c r="G88" s="4"/>
      <c r="H88" s="4"/>
    </row>
    <row r="89" spans="1:8" ht="16" x14ac:dyDescent="0.2">
      <c r="A89" s="5"/>
      <c r="B89" s="6"/>
      <c r="C89" s="4"/>
      <c r="D89" s="6"/>
      <c r="E89" s="4"/>
      <c r="F89" s="4"/>
      <c r="G89" s="4"/>
      <c r="H89" s="4"/>
    </row>
    <row r="90" spans="1:8" ht="16" x14ac:dyDescent="0.2">
      <c r="A90" s="5"/>
      <c r="B90" s="6"/>
      <c r="C90" s="4"/>
      <c r="D90" s="6"/>
      <c r="E90" s="4"/>
      <c r="F90" s="4"/>
      <c r="G90" s="4"/>
      <c r="H90" s="4"/>
    </row>
    <row r="91" spans="1:8" ht="16" x14ac:dyDescent="0.2">
      <c r="A91" s="5"/>
      <c r="B91" s="6"/>
      <c r="C91" s="4"/>
      <c r="D91" s="6"/>
      <c r="E91" s="4"/>
      <c r="F91" s="4"/>
      <c r="G91" s="4"/>
      <c r="H91" s="4"/>
    </row>
    <row r="92" spans="1:8" ht="16" x14ac:dyDescent="0.2">
      <c r="A92" s="5"/>
      <c r="B92" s="6"/>
      <c r="C92" s="4"/>
      <c r="D92" s="6"/>
      <c r="E92" s="4"/>
      <c r="F92" s="4"/>
      <c r="G92" s="4"/>
      <c r="H92" s="4"/>
    </row>
    <row r="93" spans="1:8" ht="16" x14ac:dyDescent="0.2">
      <c r="A93" s="5"/>
      <c r="B93" s="6"/>
      <c r="C93" s="4"/>
      <c r="D93" s="6"/>
      <c r="E93" s="4"/>
      <c r="F93" s="4"/>
      <c r="G93" s="4"/>
      <c r="H93" s="4"/>
    </row>
    <row r="94" spans="1:8" ht="16" x14ac:dyDescent="0.2">
      <c r="A94" s="5"/>
      <c r="B94" s="6"/>
      <c r="C94" s="4"/>
      <c r="D94" s="6"/>
      <c r="E94" s="4"/>
      <c r="F94" s="4"/>
      <c r="G94" s="4"/>
      <c r="H94" s="4"/>
    </row>
    <row r="95" spans="1:8" ht="16" x14ac:dyDescent="0.2">
      <c r="A95" s="5"/>
      <c r="B95" s="6"/>
      <c r="C95" s="4"/>
      <c r="D95" s="6"/>
      <c r="E95" s="4"/>
      <c r="F95" s="4"/>
      <c r="G95" s="4"/>
      <c r="H95" s="4"/>
    </row>
    <row r="96" spans="1:8" ht="16" x14ac:dyDescent="0.2">
      <c r="A96" s="5"/>
      <c r="B96" s="6"/>
      <c r="C96" s="4"/>
      <c r="D96" s="6"/>
      <c r="E96" s="4"/>
      <c r="F96" s="4"/>
      <c r="G96" s="4"/>
      <c r="H96" s="4"/>
    </row>
    <row r="97" spans="1:19" ht="16" x14ac:dyDescent="0.2">
      <c r="A97" s="5"/>
      <c r="B97" s="6"/>
      <c r="C97" s="4"/>
      <c r="D97" s="6"/>
      <c r="E97" s="4"/>
      <c r="F97" s="4"/>
      <c r="G97" s="4"/>
      <c r="H97" s="4"/>
    </row>
    <row r="98" spans="1:19" ht="16" x14ac:dyDescent="0.2">
      <c r="A98" s="5"/>
      <c r="B98" s="6"/>
      <c r="C98" s="4"/>
      <c r="D98" s="6"/>
      <c r="E98" s="4"/>
      <c r="F98" s="4"/>
      <c r="G98" s="4"/>
      <c r="H98" s="4"/>
    </row>
    <row r="99" spans="1:19" ht="16" x14ac:dyDescent="0.2">
      <c r="A99" s="5"/>
      <c r="B99" s="6"/>
      <c r="C99" s="4"/>
      <c r="D99" s="6"/>
      <c r="E99" s="4"/>
      <c r="F99" s="4"/>
      <c r="G99" s="4"/>
      <c r="H99" s="4"/>
    </row>
    <row r="100" spans="1:19" ht="16" x14ac:dyDescent="0.2">
      <c r="A100" s="5"/>
      <c r="B100" s="6"/>
      <c r="C100" s="4"/>
      <c r="D100" s="6"/>
      <c r="E100" s="4"/>
      <c r="F100" s="4"/>
      <c r="G100" s="4"/>
      <c r="H100" s="4"/>
    </row>
    <row r="101" spans="1:19" ht="16" x14ac:dyDescent="0.2">
      <c r="A101" s="5"/>
      <c r="B101" s="6"/>
      <c r="C101" s="4"/>
      <c r="D101" s="6"/>
      <c r="E101" s="4"/>
      <c r="F101" s="4"/>
      <c r="G101" s="4"/>
      <c r="H101" s="4"/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9</v>
      </c>
      <c r="B104" s="4" t="s">
        <v>10</v>
      </c>
      <c r="C104" s="4" t="s">
        <v>11</v>
      </c>
      <c r="D104" s="4" t="s">
        <v>12</v>
      </c>
      <c r="E104" s="4" t="s">
        <v>13</v>
      </c>
      <c r="F104" s="4" t="s">
        <v>2</v>
      </c>
      <c r="G104" s="4" t="s">
        <v>26</v>
      </c>
      <c r="H104" s="4" t="s">
        <v>27</v>
      </c>
      <c r="I104" t="s">
        <v>35</v>
      </c>
      <c r="J104" t="s">
        <v>36</v>
      </c>
      <c r="K104" t="s">
        <v>37</v>
      </c>
    </row>
    <row r="105" spans="1:19" ht="16" x14ac:dyDescent="0.2">
      <c r="A105" s="4">
        <v>644.85</v>
      </c>
      <c r="B105" s="6">
        <v>6.4500000000000002E-2</v>
      </c>
      <c r="C105" s="4">
        <v>114</v>
      </c>
      <c r="D105" s="6">
        <v>0.52629999999999999</v>
      </c>
      <c r="E105" s="4">
        <v>5.6566000000000001</v>
      </c>
      <c r="F105" s="4">
        <v>0</v>
      </c>
      <c r="G105" s="4">
        <v>10</v>
      </c>
      <c r="H105" s="4">
        <v>4</v>
      </c>
    </row>
    <row r="106" spans="1:19" ht="16" x14ac:dyDescent="0.2">
      <c r="A106" s="4">
        <v>644.85</v>
      </c>
      <c r="B106" s="6">
        <v>6.4500000000000002E-2</v>
      </c>
      <c r="C106" s="4">
        <v>114</v>
      </c>
      <c r="D106" s="6">
        <v>0.52629999999999999</v>
      </c>
      <c r="E106" s="4">
        <v>5.6566000000000001</v>
      </c>
      <c r="F106" s="4">
        <v>0</v>
      </c>
      <c r="G106" s="4">
        <v>10</v>
      </c>
      <c r="H106" s="4">
        <v>2</v>
      </c>
    </row>
    <row r="107" spans="1:19" ht="16" x14ac:dyDescent="0.2">
      <c r="A107" s="5">
        <v>3133.9</v>
      </c>
      <c r="B107" s="6">
        <v>0.31340000000000001</v>
      </c>
      <c r="C107" s="4">
        <v>290</v>
      </c>
      <c r="D107" s="6">
        <v>0.53100000000000003</v>
      </c>
      <c r="E107" s="4">
        <v>10.8066</v>
      </c>
      <c r="F107" s="4">
        <v>0</v>
      </c>
      <c r="G107" s="4">
        <v>7</v>
      </c>
      <c r="H107" s="4">
        <v>1</v>
      </c>
    </row>
    <row r="108" spans="1:19" ht="16" x14ac:dyDescent="0.2">
      <c r="A108" s="5">
        <v>1988.4749999999999</v>
      </c>
      <c r="B108" s="6">
        <v>0.1988</v>
      </c>
      <c r="C108" s="4">
        <v>188</v>
      </c>
      <c r="D108" s="6">
        <v>0.53190000000000004</v>
      </c>
      <c r="E108" s="4">
        <v>10.577</v>
      </c>
      <c r="F108" s="4">
        <v>0</v>
      </c>
      <c r="G108" s="4">
        <v>10</v>
      </c>
      <c r="H108" s="4">
        <v>3</v>
      </c>
    </row>
    <row r="109" spans="1:19" ht="16" x14ac:dyDescent="0.2">
      <c r="A109" s="5">
        <v>2266.7249999999999</v>
      </c>
      <c r="B109" s="6">
        <v>0.22670000000000001</v>
      </c>
      <c r="C109" s="4">
        <v>193</v>
      </c>
      <c r="D109" s="6">
        <v>0.54400000000000004</v>
      </c>
      <c r="E109" s="4">
        <v>11.7447</v>
      </c>
      <c r="F109" s="4">
        <v>0</v>
      </c>
      <c r="G109" s="4">
        <v>10</v>
      </c>
      <c r="H109" s="4">
        <v>5</v>
      </c>
    </row>
    <row r="110" spans="1:19" ht="16" x14ac:dyDescent="0.2">
      <c r="A110" s="5">
        <v>4111.3500000000004</v>
      </c>
      <c r="B110" s="6">
        <v>0.41110000000000002</v>
      </c>
      <c r="C110" s="4">
        <v>287</v>
      </c>
      <c r="D110" s="6">
        <v>0.54700000000000004</v>
      </c>
      <c r="E110" s="4">
        <v>14.3253</v>
      </c>
      <c r="F110" s="4">
        <v>0</v>
      </c>
      <c r="G110" s="4">
        <v>6</v>
      </c>
      <c r="H110" s="4">
        <v>5</v>
      </c>
    </row>
    <row r="111" spans="1:19" ht="16" x14ac:dyDescent="0.2">
      <c r="A111" s="5">
        <v>3959.85</v>
      </c>
      <c r="B111" s="6">
        <v>0.39600000000000002</v>
      </c>
      <c r="C111" s="4">
        <v>268</v>
      </c>
      <c r="D111" s="6">
        <v>0.54849999999999999</v>
      </c>
      <c r="E111" s="4">
        <v>14.775600000000001</v>
      </c>
      <c r="F111" s="4">
        <v>0</v>
      </c>
      <c r="G111" s="4">
        <v>7</v>
      </c>
      <c r="H111" s="4">
        <v>4</v>
      </c>
    </row>
    <row r="112" spans="1:19" ht="16" x14ac:dyDescent="0.2">
      <c r="A112" s="5">
        <v>3233.6</v>
      </c>
      <c r="B112" s="6">
        <v>0.32340000000000002</v>
      </c>
      <c r="C112" s="4">
        <v>187</v>
      </c>
      <c r="D112" s="6">
        <v>0.55610000000000004</v>
      </c>
      <c r="E112" s="4">
        <v>17.292000000000002</v>
      </c>
      <c r="F112" s="4">
        <v>0</v>
      </c>
      <c r="G112" s="4">
        <v>6</v>
      </c>
      <c r="H112" s="4">
        <v>2</v>
      </c>
    </row>
    <row r="113" spans="1:8" ht="16" x14ac:dyDescent="0.2">
      <c r="A113" s="5">
        <v>3233.6</v>
      </c>
      <c r="B113" s="6">
        <v>0.32340000000000002</v>
      </c>
      <c r="C113" s="4">
        <v>187</v>
      </c>
      <c r="D113" s="6">
        <v>0.55610000000000004</v>
      </c>
      <c r="E113" s="4">
        <v>17.292000000000002</v>
      </c>
      <c r="F113" s="4">
        <v>0</v>
      </c>
      <c r="G113" s="4">
        <v>6</v>
      </c>
      <c r="H113" s="4">
        <v>4</v>
      </c>
    </row>
    <row r="114" spans="1:8" ht="16" x14ac:dyDescent="0.2">
      <c r="A114" s="5">
        <v>3817.7249999999999</v>
      </c>
      <c r="B114" s="6">
        <v>0.38179999999999997</v>
      </c>
      <c r="C114" s="4">
        <v>343</v>
      </c>
      <c r="D114" s="6">
        <v>0.55689999999999995</v>
      </c>
      <c r="E114" s="4">
        <v>11.1304</v>
      </c>
      <c r="F114" s="4">
        <v>0</v>
      </c>
      <c r="G114" s="4">
        <v>5</v>
      </c>
      <c r="H114" s="4">
        <v>2</v>
      </c>
    </row>
    <row r="115" spans="1:8" ht="16" x14ac:dyDescent="0.2">
      <c r="A115" s="5">
        <v>3200.5</v>
      </c>
      <c r="B115" s="6">
        <v>0.3201</v>
      </c>
      <c r="C115" s="4">
        <v>235</v>
      </c>
      <c r="D115" s="6">
        <v>0.55740000000000001</v>
      </c>
      <c r="E115" s="4">
        <v>13.6191</v>
      </c>
      <c r="F115" s="4">
        <v>0</v>
      </c>
      <c r="G115" s="4">
        <v>9</v>
      </c>
      <c r="H115" s="4">
        <v>3</v>
      </c>
    </row>
    <row r="116" spans="1:8" ht="16" x14ac:dyDescent="0.2">
      <c r="A116" s="5">
        <v>5331.05</v>
      </c>
      <c r="B116" s="6">
        <v>0.53310000000000002</v>
      </c>
      <c r="C116" s="4">
        <v>365</v>
      </c>
      <c r="D116" s="6">
        <v>0.56159999999999999</v>
      </c>
      <c r="E116" s="4">
        <v>14.605600000000001</v>
      </c>
      <c r="F116" s="4">
        <v>0</v>
      </c>
      <c r="G116" s="4">
        <v>5</v>
      </c>
      <c r="H116" s="4">
        <v>5</v>
      </c>
    </row>
    <row r="117" spans="1:8" ht="16" x14ac:dyDescent="0.2">
      <c r="A117" s="5">
        <v>4157.3500000000004</v>
      </c>
      <c r="B117" s="6">
        <v>0.41570000000000001</v>
      </c>
      <c r="C117" s="4">
        <v>340</v>
      </c>
      <c r="D117" s="6">
        <v>0.56179999999999997</v>
      </c>
      <c r="E117" s="4">
        <v>12.227499999999999</v>
      </c>
      <c r="F117" s="4">
        <v>0</v>
      </c>
      <c r="G117" s="4">
        <v>5</v>
      </c>
      <c r="H117" s="4">
        <v>3</v>
      </c>
    </row>
    <row r="118" spans="1:8" ht="16" x14ac:dyDescent="0.2">
      <c r="A118" s="5">
        <v>2942.4749999999999</v>
      </c>
      <c r="B118" s="6">
        <v>0.29420000000000002</v>
      </c>
      <c r="C118" s="4">
        <v>215</v>
      </c>
      <c r="D118" s="6">
        <v>0.56740000000000002</v>
      </c>
      <c r="E118" s="4">
        <v>13.6859</v>
      </c>
      <c r="F118" s="4">
        <v>0</v>
      </c>
      <c r="G118" s="4">
        <v>10</v>
      </c>
      <c r="H118" s="4">
        <v>1</v>
      </c>
    </row>
    <row r="119" spans="1:8" ht="16" x14ac:dyDescent="0.2">
      <c r="A119" s="5">
        <v>4452.8249999999998</v>
      </c>
      <c r="B119" s="6">
        <v>0.44529999999999997</v>
      </c>
      <c r="C119" s="4">
        <v>292</v>
      </c>
      <c r="D119" s="6">
        <v>0.56850000000000001</v>
      </c>
      <c r="E119" s="4">
        <v>15.2494</v>
      </c>
      <c r="F119" s="4">
        <v>0</v>
      </c>
      <c r="G119" s="4">
        <v>6</v>
      </c>
      <c r="H119" s="4">
        <v>1</v>
      </c>
    </row>
    <row r="120" spans="1:8" ht="16" x14ac:dyDescent="0.2">
      <c r="A120" s="5">
        <v>5187.2</v>
      </c>
      <c r="B120" s="6">
        <v>0.51870000000000005</v>
      </c>
      <c r="C120" s="4">
        <v>345</v>
      </c>
      <c r="D120" s="6">
        <v>0.57389999999999997</v>
      </c>
      <c r="E120" s="4">
        <v>15.035399999999999</v>
      </c>
      <c r="F120" s="4">
        <v>0</v>
      </c>
      <c r="G120" s="4">
        <v>5</v>
      </c>
      <c r="H120" s="4">
        <v>4</v>
      </c>
    </row>
    <row r="121" spans="1:8" ht="16" x14ac:dyDescent="0.2">
      <c r="A121" s="5">
        <v>3205.45</v>
      </c>
      <c r="B121" s="6">
        <v>0.32050000000000001</v>
      </c>
      <c r="C121" s="4">
        <v>230</v>
      </c>
      <c r="D121" s="6">
        <v>0.57389999999999997</v>
      </c>
      <c r="E121" s="4">
        <v>13.9367</v>
      </c>
      <c r="F121" s="4">
        <v>0</v>
      </c>
      <c r="G121" s="4">
        <v>9</v>
      </c>
      <c r="H121" s="4">
        <v>2</v>
      </c>
    </row>
    <row r="122" spans="1:8" ht="16" x14ac:dyDescent="0.2">
      <c r="A122" s="5">
        <v>6554.875</v>
      </c>
      <c r="B122" s="6">
        <v>0.65549999999999997</v>
      </c>
      <c r="C122" s="4">
        <v>386</v>
      </c>
      <c r="D122" s="6">
        <v>0.57509999999999994</v>
      </c>
      <c r="E122" s="4">
        <v>16.9815</v>
      </c>
      <c r="F122" s="4">
        <v>0</v>
      </c>
      <c r="G122" s="4">
        <v>4</v>
      </c>
      <c r="H122" s="4">
        <v>3</v>
      </c>
    </row>
    <row r="123" spans="1:8" ht="16" x14ac:dyDescent="0.2">
      <c r="A123" s="5">
        <v>4680.6499999999996</v>
      </c>
      <c r="B123" s="6">
        <v>0.46810000000000002</v>
      </c>
      <c r="C123" s="4">
        <v>271</v>
      </c>
      <c r="D123" s="6">
        <v>0.58299999999999996</v>
      </c>
      <c r="E123" s="4">
        <v>17.271799999999999</v>
      </c>
      <c r="F123" s="4">
        <v>0</v>
      </c>
      <c r="G123" s="4">
        <v>7</v>
      </c>
      <c r="H123" s="4">
        <v>3</v>
      </c>
    </row>
    <row r="124" spans="1:8" ht="16" x14ac:dyDescent="0.2">
      <c r="A124" s="5">
        <v>7891.7250000000004</v>
      </c>
      <c r="B124" s="6">
        <v>0.78920000000000001</v>
      </c>
      <c r="C124" s="4">
        <v>499</v>
      </c>
      <c r="D124" s="6">
        <v>0.58320000000000005</v>
      </c>
      <c r="E124" s="4">
        <v>15.815099999999999</v>
      </c>
      <c r="F124" s="4">
        <v>0</v>
      </c>
      <c r="G124" s="4">
        <v>2</v>
      </c>
      <c r="H124" s="4">
        <v>3</v>
      </c>
    </row>
    <row r="125" spans="1:8" ht="16" x14ac:dyDescent="0.2">
      <c r="A125" s="5">
        <v>4802.7250000000004</v>
      </c>
      <c r="B125" s="6">
        <v>0.4803</v>
      </c>
      <c r="C125" s="4">
        <v>249</v>
      </c>
      <c r="D125" s="6">
        <v>0.58630000000000004</v>
      </c>
      <c r="E125" s="4">
        <v>19.2881</v>
      </c>
      <c r="F125" s="4">
        <v>0</v>
      </c>
      <c r="G125" s="4">
        <v>7</v>
      </c>
      <c r="H125" s="4">
        <v>5</v>
      </c>
    </row>
    <row r="126" spans="1:8" ht="16" x14ac:dyDescent="0.2">
      <c r="A126" s="5">
        <v>5970.7</v>
      </c>
      <c r="B126" s="6">
        <v>0.59709999999999996</v>
      </c>
      <c r="C126" s="4">
        <v>342</v>
      </c>
      <c r="D126" s="6">
        <v>0.5877</v>
      </c>
      <c r="E126" s="4">
        <v>17.458200000000001</v>
      </c>
      <c r="F126" s="4">
        <v>0</v>
      </c>
      <c r="G126" s="4">
        <v>4</v>
      </c>
      <c r="H126" s="4">
        <v>5</v>
      </c>
    </row>
    <row r="127" spans="1:8" ht="16" x14ac:dyDescent="0.2">
      <c r="A127" s="5">
        <v>3371.6</v>
      </c>
      <c r="B127" s="6">
        <v>0.3372</v>
      </c>
      <c r="C127" s="4">
        <v>221</v>
      </c>
      <c r="D127" s="6">
        <v>0.58819999999999995</v>
      </c>
      <c r="E127" s="4">
        <v>15.2561</v>
      </c>
      <c r="F127" s="4">
        <v>0</v>
      </c>
      <c r="G127" s="4">
        <v>8</v>
      </c>
      <c r="H127" s="4">
        <v>3</v>
      </c>
    </row>
    <row r="128" spans="1:8" ht="16" x14ac:dyDescent="0.2">
      <c r="A128" s="5">
        <v>8244.2000000000007</v>
      </c>
      <c r="B128" s="6">
        <v>0.82440000000000002</v>
      </c>
      <c r="C128" s="4">
        <v>485</v>
      </c>
      <c r="D128" s="6">
        <v>0.5897</v>
      </c>
      <c r="E128" s="4">
        <v>16.9984</v>
      </c>
      <c r="F128" s="4">
        <v>0</v>
      </c>
      <c r="G128" s="4">
        <v>3</v>
      </c>
      <c r="H128" s="4">
        <v>1</v>
      </c>
    </row>
    <row r="129" spans="1:8" ht="16" x14ac:dyDescent="0.2">
      <c r="A129" s="5">
        <v>4411.0749999999998</v>
      </c>
      <c r="B129" s="6">
        <v>0.44109999999999999</v>
      </c>
      <c r="C129" s="4">
        <v>227</v>
      </c>
      <c r="D129" s="6">
        <v>0.59030000000000005</v>
      </c>
      <c r="E129" s="4">
        <v>19.431999999999999</v>
      </c>
      <c r="F129" s="4">
        <v>0</v>
      </c>
      <c r="G129" s="4">
        <v>9</v>
      </c>
      <c r="H129" s="4">
        <v>1</v>
      </c>
    </row>
    <row r="130" spans="1:8" ht="16" x14ac:dyDescent="0.2">
      <c r="A130" s="5">
        <v>4634.125</v>
      </c>
      <c r="B130" s="6">
        <v>0.46339999999999998</v>
      </c>
      <c r="C130" s="4">
        <v>272</v>
      </c>
      <c r="D130" s="6">
        <v>0.59189999999999998</v>
      </c>
      <c r="E130" s="4">
        <v>17.037199999999999</v>
      </c>
      <c r="F130" s="4">
        <v>0</v>
      </c>
      <c r="G130" s="4">
        <v>7</v>
      </c>
      <c r="H130" s="4">
        <v>2</v>
      </c>
    </row>
    <row r="131" spans="1:8" ht="16" x14ac:dyDescent="0.2">
      <c r="A131" s="5">
        <v>9608.6749999999993</v>
      </c>
      <c r="B131" s="6">
        <v>0.96089999999999998</v>
      </c>
      <c r="C131" s="4">
        <v>589</v>
      </c>
      <c r="D131" s="6">
        <v>0.59250000000000003</v>
      </c>
      <c r="E131" s="4">
        <v>16.313500000000001</v>
      </c>
      <c r="F131" s="4">
        <v>0</v>
      </c>
      <c r="G131" s="4">
        <v>2</v>
      </c>
      <c r="H131" s="4">
        <v>1</v>
      </c>
    </row>
    <row r="132" spans="1:8" ht="16" x14ac:dyDescent="0.2">
      <c r="A132" s="5">
        <v>8605.75</v>
      </c>
      <c r="B132" s="6">
        <v>0.86060000000000003</v>
      </c>
      <c r="C132" s="4">
        <v>486</v>
      </c>
      <c r="D132" s="6">
        <v>0.59260000000000002</v>
      </c>
      <c r="E132" s="4">
        <v>17.7073</v>
      </c>
      <c r="F132" s="4">
        <v>0</v>
      </c>
      <c r="G132" s="4">
        <v>2</v>
      </c>
      <c r="H132" s="4">
        <v>5</v>
      </c>
    </row>
    <row r="133" spans="1:8" ht="16" x14ac:dyDescent="0.2">
      <c r="A133" s="5">
        <v>5764.375</v>
      </c>
      <c r="B133" s="6">
        <v>0.57640000000000002</v>
      </c>
      <c r="C133" s="4">
        <v>322</v>
      </c>
      <c r="D133" s="6">
        <v>0.59319999999999995</v>
      </c>
      <c r="E133" s="4">
        <v>17.901800000000001</v>
      </c>
      <c r="F133" s="4">
        <v>0</v>
      </c>
      <c r="G133" s="4">
        <v>5</v>
      </c>
      <c r="H133" s="4">
        <v>1</v>
      </c>
    </row>
    <row r="134" spans="1:8" ht="16" x14ac:dyDescent="0.2">
      <c r="A134" s="5">
        <v>8026.2749999999996</v>
      </c>
      <c r="B134" s="6">
        <v>0.80259999999999998</v>
      </c>
      <c r="C134" s="4">
        <v>465</v>
      </c>
      <c r="D134" s="6">
        <v>0.59350000000000003</v>
      </c>
      <c r="E134" s="4">
        <v>17.2608</v>
      </c>
      <c r="F134" s="4">
        <v>0</v>
      </c>
      <c r="G134" s="4">
        <v>3</v>
      </c>
      <c r="H134" s="4">
        <v>2</v>
      </c>
    </row>
    <row r="135" spans="1:8" ht="16" x14ac:dyDescent="0.2">
      <c r="A135" s="5">
        <v>5186.8500000000004</v>
      </c>
      <c r="B135" s="6">
        <v>0.51870000000000005</v>
      </c>
      <c r="C135" s="4">
        <v>256</v>
      </c>
      <c r="D135" s="6">
        <v>0.59379999999999999</v>
      </c>
      <c r="E135" s="4">
        <v>20.261099999999999</v>
      </c>
      <c r="F135" s="4">
        <v>0</v>
      </c>
      <c r="G135" s="4">
        <v>4</v>
      </c>
      <c r="H135" s="4">
        <v>2</v>
      </c>
    </row>
    <row r="136" spans="1:8" ht="16" x14ac:dyDescent="0.2">
      <c r="A136" s="5">
        <v>5186.8500000000004</v>
      </c>
      <c r="B136" s="6">
        <v>0.51870000000000005</v>
      </c>
      <c r="C136" s="4">
        <v>256</v>
      </c>
      <c r="D136" s="6">
        <v>0.59379999999999999</v>
      </c>
      <c r="E136" s="4">
        <v>20.261099999999999</v>
      </c>
      <c r="F136" s="4">
        <v>0</v>
      </c>
      <c r="G136" s="4">
        <v>4</v>
      </c>
      <c r="H136" s="4">
        <v>4</v>
      </c>
    </row>
    <row r="137" spans="1:8" ht="16" x14ac:dyDescent="0.2">
      <c r="A137" s="5">
        <v>9800.65</v>
      </c>
      <c r="B137" s="6">
        <v>0.98009999999999997</v>
      </c>
      <c r="C137" s="4">
        <v>520</v>
      </c>
      <c r="D137" s="6">
        <v>0.59419999999999995</v>
      </c>
      <c r="E137" s="4">
        <v>18.8474</v>
      </c>
      <c r="F137" s="4">
        <v>0</v>
      </c>
      <c r="G137" s="4">
        <v>3</v>
      </c>
      <c r="H137" s="4">
        <v>3</v>
      </c>
    </row>
    <row r="138" spans="1:8" ht="16" x14ac:dyDescent="0.2">
      <c r="A138" s="5">
        <v>4280.2749999999996</v>
      </c>
      <c r="B138" s="6">
        <v>0.42799999999999999</v>
      </c>
      <c r="C138" s="4">
        <v>215</v>
      </c>
      <c r="D138" s="6">
        <v>0.59530000000000005</v>
      </c>
      <c r="E138" s="4">
        <v>19.908300000000001</v>
      </c>
      <c r="F138" s="4">
        <v>0</v>
      </c>
      <c r="G138" s="4">
        <v>9</v>
      </c>
      <c r="H138" s="4">
        <v>4</v>
      </c>
    </row>
    <row r="139" spans="1:8" ht="16" x14ac:dyDescent="0.2">
      <c r="A139" s="5">
        <v>6009.3</v>
      </c>
      <c r="B139" s="6">
        <v>0.60089999999999999</v>
      </c>
      <c r="C139" s="4">
        <v>270</v>
      </c>
      <c r="D139" s="6">
        <v>0.59630000000000005</v>
      </c>
      <c r="E139" s="4">
        <v>22.256699999999999</v>
      </c>
      <c r="F139" s="4">
        <v>0</v>
      </c>
      <c r="G139" s="4">
        <v>6</v>
      </c>
      <c r="H139" s="4">
        <v>3</v>
      </c>
    </row>
    <row r="140" spans="1:8" ht="16" x14ac:dyDescent="0.2">
      <c r="A140" s="5">
        <v>8147.5749999999998</v>
      </c>
      <c r="B140" s="6">
        <v>0.81479999999999997</v>
      </c>
      <c r="C140" s="4">
        <v>428</v>
      </c>
      <c r="D140" s="6">
        <v>0.60050000000000003</v>
      </c>
      <c r="E140" s="4">
        <v>19.0364</v>
      </c>
      <c r="F140" s="4">
        <v>0</v>
      </c>
      <c r="G140" s="4">
        <v>3</v>
      </c>
      <c r="H140" s="4">
        <v>4</v>
      </c>
    </row>
    <row r="141" spans="1:8" ht="16" x14ac:dyDescent="0.2">
      <c r="A141" s="5">
        <v>7221.7749999999996</v>
      </c>
      <c r="B141" s="6">
        <v>0.72219999999999995</v>
      </c>
      <c r="C141" s="4">
        <v>398</v>
      </c>
      <c r="D141" s="6">
        <v>0.60050000000000003</v>
      </c>
      <c r="E141" s="4">
        <v>18.145199999999999</v>
      </c>
      <c r="F141" s="4">
        <v>0</v>
      </c>
      <c r="G141" s="4">
        <v>3</v>
      </c>
      <c r="H141" s="4">
        <v>5</v>
      </c>
    </row>
    <row r="142" spans="1:8" ht="16" x14ac:dyDescent="0.2">
      <c r="A142" s="5">
        <v>8327.5499999999993</v>
      </c>
      <c r="B142" s="6">
        <v>0.83279999999999998</v>
      </c>
      <c r="C142" s="4">
        <v>417</v>
      </c>
      <c r="D142" s="6">
        <v>0.60189999999999999</v>
      </c>
      <c r="E142" s="4">
        <v>19.970099999999999</v>
      </c>
      <c r="F142" s="4">
        <v>0</v>
      </c>
      <c r="G142" s="4">
        <v>2</v>
      </c>
      <c r="H142" s="4">
        <v>4</v>
      </c>
    </row>
    <row r="143" spans="1:8" ht="16" x14ac:dyDescent="0.2">
      <c r="A143" s="5">
        <v>8327.5499999999993</v>
      </c>
      <c r="B143" s="6">
        <v>0.83279999999999998</v>
      </c>
      <c r="C143" s="4">
        <v>417</v>
      </c>
      <c r="D143" s="6">
        <v>0.60189999999999999</v>
      </c>
      <c r="E143" s="4">
        <v>19.970099999999999</v>
      </c>
      <c r="F143" s="4">
        <v>0</v>
      </c>
      <c r="G143" s="4">
        <v>2</v>
      </c>
      <c r="H143" s="4">
        <v>2</v>
      </c>
    </row>
    <row r="144" spans="1:8" ht="16" x14ac:dyDescent="0.2">
      <c r="A144" s="5">
        <v>4764.3999999999996</v>
      </c>
      <c r="B144" s="6">
        <v>0.47639999999999999</v>
      </c>
      <c r="C144" s="4">
        <v>218</v>
      </c>
      <c r="D144" s="6">
        <v>0.60550000000000004</v>
      </c>
      <c r="E144" s="4">
        <v>21.855</v>
      </c>
      <c r="F144" s="4">
        <v>0</v>
      </c>
      <c r="G144" s="4">
        <v>8</v>
      </c>
      <c r="H144" s="4">
        <v>1</v>
      </c>
    </row>
    <row r="145" spans="1:8" ht="16" x14ac:dyDescent="0.2">
      <c r="A145" s="5">
        <v>7127.45</v>
      </c>
      <c r="B145" s="6">
        <v>0.7127</v>
      </c>
      <c r="C145" s="4">
        <v>416</v>
      </c>
      <c r="D145" s="6">
        <v>0.60580000000000001</v>
      </c>
      <c r="E145" s="4">
        <v>17.133299999999998</v>
      </c>
      <c r="F145" s="4">
        <v>0</v>
      </c>
      <c r="G145" s="4">
        <v>4</v>
      </c>
      <c r="H145" s="4">
        <v>1</v>
      </c>
    </row>
    <row r="146" spans="1:8" ht="16" x14ac:dyDescent="0.2">
      <c r="A146" s="5">
        <v>3488.85</v>
      </c>
      <c r="B146" s="6">
        <v>0.34889999999999999</v>
      </c>
      <c r="C146" s="4">
        <v>226</v>
      </c>
      <c r="D146" s="6">
        <v>0.60619999999999996</v>
      </c>
      <c r="E146" s="4">
        <v>15.4374</v>
      </c>
      <c r="F146" s="4">
        <v>0</v>
      </c>
      <c r="G146" s="4">
        <v>9</v>
      </c>
      <c r="H146" s="4">
        <v>5</v>
      </c>
    </row>
    <row r="147" spans="1:8" ht="16" x14ac:dyDescent="0.2">
      <c r="A147" s="5">
        <v>4416.9250000000002</v>
      </c>
      <c r="B147" s="6">
        <v>0.44169999999999998</v>
      </c>
      <c r="C147" s="4">
        <v>219</v>
      </c>
      <c r="D147" s="6">
        <v>0.621</v>
      </c>
      <c r="E147" s="4">
        <v>20.168600000000001</v>
      </c>
      <c r="F147" s="4">
        <v>0</v>
      </c>
      <c r="G147" s="4">
        <v>8</v>
      </c>
      <c r="H147" s="4">
        <v>5</v>
      </c>
    </row>
    <row r="148" spans="1:8" ht="16" x14ac:dyDescent="0.2">
      <c r="A148" s="5">
        <v>2320.625</v>
      </c>
      <c r="B148" s="6">
        <v>0.2321</v>
      </c>
      <c r="C148" s="4">
        <v>108</v>
      </c>
      <c r="D148" s="6">
        <v>0.62960000000000005</v>
      </c>
      <c r="E148" s="4">
        <v>21.487300000000001</v>
      </c>
      <c r="F148" s="4">
        <v>0</v>
      </c>
      <c r="G148" s="4">
        <v>8</v>
      </c>
      <c r="H148" s="4">
        <v>4</v>
      </c>
    </row>
    <row r="149" spans="1:8" ht="16" x14ac:dyDescent="0.2">
      <c r="A149" s="5">
        <v>2320.625</v>
      </c>
      <c r="B149" s="6">
        <v>0.2321</v>
      </c>
      <c r="C149" s="4">
        <v>108</v>
      </c>
      <c r="D149" s="6">
        <v>0.62960000000000005</v>
      </c>
      <c r="E149" s="4">
        <v>21.487300000000001</v>
      </c>
      <c r="F149" s="4">
        <v>0</v>
      </c>
      <c r="G149" s="4">
        <v>8</v>
      </c>
      <c r="H149" s="4">
        <v>2</v>
      </c>
    </row>
    <row r="150" spans="1:8" ht="16" x14ac:dyDescent="0.2">
      <c r="A150" s="5"/>
      <c r="B150" s="6"/>
      <c r="C150" s="4"/>
      <c r="D150" s="6"/>
      <c r="E150" s="4"/>
      <c r="F150" s="4"/>
      <c r="G150" s="4"/>
      <c r="H150" s="4"/>
    </row>
    <row r="151" spans="1:8" ht="16" x14ac:dyDescent="0.2">
      <c r="A151" s="5"/>
      <c r="B151" s="6"/>
      <c r="C151" s="4"/>
      <c r="D151" s="6"/>
      <c r="E151" s="4"/>
      <c r="F151" s="4"/>
      <c r="G151" s="4"/>
      <c r="H151" s="4"/>
    </row>
    <row r="152" spans="1:8" ht="16" x14ac:dyDescent="0.2">
      <c r="A152" s="5"/>
      <c r="B152" s="6"/>
      <c r="C152" s="4"/>
      <c r="D152" s="6"/>
      <c r="E152" s="4"/>
      <c r="F152" s="4"/>
      <c r="G152" s="4"/>
      <c r="H152" s="4"/>
    </row>
    <row r="153" spans="1:8" ht="16" x14ac:dyDescent="0.2">
      <c r="A153" s="5"/>
      <c r="B153" s="6"/>
      <c r="C153" s="4"/>
      <c r="D153" s="6"/>
      <c r="E153" s="4"/>
      <c r="F153" s="4"/>
      <c r="G153" s="4"/>
      <c r="H153" s="4"/>
    </row>
    <row r="154" spans="1:8" ht="16" x14ac:dyDescent="0.2">
      <c r="A154" s="5"/>
      <c r="B154" s="6"/>
      <c r="C154" s="4"/>
      <c r="D154" s="6"/>
      <c r="E154" s="4"/>
      <c r="F154" s="4"/>
      <c r="G154" s="4"/>
      <c r="H154" s="4"/>
    </row>
    <row r="155" spans="1:8" ht="16" x14ac:dyDescent="0.2">
      <c r="A155" s="5"/>
      <c r="B155" s="6"/>
      <c r="C155" s="4"/>
      <c r="D155" s="6"/>
      <c r="E155" s="4"/>
      <c r="F155" s="4"/>
      <c r="G155" s="4"/>
      <c r="H155" s="4"/>
    </row>
    <row r="156" spans="1:8" ht="16" x14ac:dyDescent="0.2">
      <c r="A156" s="5"/>
      <c r="B156" s="6"/>
      <c r="C156" s="4"/>
      <c r="D156" s="6"/>
      <c r="E156" s="4"/>
      <c r="F156" s="4"/>
      <c r="G156" s="4"/>
      <c r="H156" s="4"/>
    </row>
    <row r="157" spans="1:8" ht="16" x14ac:dyDescent="0.2">
      <c r="A157" s="5"/>
      <c r="B157" s="6"/>
      <c r="C157" s="4"/>
      <c r="D157" s="6"/>
      <c r="E157" s="4"/>
      <c r="F157" s="4"/>
      <c r="G157" s="4"/>
      <c r="H157" s="4"/>
    </row>
    <row r="158" spans="1:8" ht="16" x14ac:dyDescent="0.2">
      <c r="A158" s="5"/>
      <c r="B158" s="6"/>
      <c r="C158" s="4"/>
      <c r="D158" s="6"/>
      <c r="E158" s="4"/>
      <c r="F158" s="4"/>
      <c r="G158" s="4"/>
      <c r="H158" s="4"/>
    </row>
    <row r="159" spans="1:8" ht="16" x14ac:dyDescent="0.2">
      <c r="A159" s="5"/>
      <c r="B159" s="6"/>
      <c r="C159" s="4"/>
      <c r="D159" s="6"/>
      <c r="E159" s="4"/>
      <c r="F159" s="4"/>
      <c r="G159" s="4"/>
      <c r="H159" s="4"/>
    </row>
    <row r="160" spans="1:8" ht="16" x14ac:dyDescent="0.2">
      <c r="A160" s="5"/>
      <c r="B160" s="6"/>
      <c r="C160" s="4"/>
      <c r="D160" s="6"/>
      <c r="E160" s="4"/>
      <c r="F160" s="4"/>
      <c r="G160" s="4"/>
      <c r="H160" s="4"/>
    </row>
    <row r="161" spans="1:8" ht="16" x14ac:dyDescent="0.2">
      <c r="A161" s="5"/>
      <c r="B161" s="6"/>
      <c r="C161" s="4"/>
      <c r="D161" s="6"/>
      <c r="E161" s="4"/>
      <c r="F161" s="4"/>
      <c r="G161" s="4"/>
      <c r="H161" s="4"/>
    </row>
    <row r="162" spans="1:8" ht="16" x14ac:dyDescent="0.2">
      <c r="A162" s="5"/>
      <c r="B162" s="6"/>
      <c r="C162" s="4"/>
      <c r="D162" s="6"/>
      <c r="E162" s="4"/>
      <c r="F162" s="4"/>
      <c r="G162" s="4"/>
      <c r="H162" s="4"/>
    </row>
    <row r="163" spans="1:8" ht="16" x14ac:dyDescent="0.2">
      <c r="A163" s="5"/>
      <c r="B163" s="6"/>
      <c r="C163" s="4"/>
      <c r="D163" s="6"/>
      <c r="E163" s="4"/>
      <c r="F163" s="4"/>
      <c r="G163" s="4"/>
      <c r="H163" s="4"/>
    </row>
    <row r="164" spans="1:8" ht="16" x14ac:dyDescent="0.2">
      <c r="A164" s="5"/>
      <c r="B164" s="6"/>
      <c r="C164" s="4"/>
      <c r="D164" s="6"/>
      <c r="E164" s="4"/>
      <c r="F164" s="4"/>
      <c r="G164" s="4"/>
      <c r="H164" s="4"/>
    </row>
    <row r="165" spans="1:8" ht="16" x14ac:dyDescent="0.2">
      <c r="A165" s="5"/>
      <c r="B165" s="6"/>
      <c r="C165" s="4"/>
      <c r="D165" s="6"/>
      <c r="E165" s="4"/>
      <c r="F165" s="4"/>
      <c r="G165" s="4"/>
      <c r="H165" s="4"/>
    </row>
    <row r="166" spans="1:8" ht="16" x14ac:dyDescent="0.2">
      <c r="A166" s="5"/>
      <c r="B166" s="6"/>
      <c r="C166" s="4"/>
      <c r="D166" s="6"/>
      <c r="E166" s="4"/>
      <c r="F166" s="4"/>
      <c r="G166" s="4"/>
      <c r="H166" s="4"/>
    </row>
    <row r="167" spans="1:8" ht="16" x14ac:dyDescent="0.2">
      <c r="A167" s="5"/>
      <c r="B167" s="6"/>
      <c r="C167" s="4"/>
      <c r="D167" s="6"/>
      <c r="E167" s="4"/>
      <c r="F167" s="4"/>
      <c r="G167" s="4"/>
      <c r="H167" s="4"/>
    </row>
    <row r="168" spans="1:8" ht="16" x14ac:dyDescent="0.2">
      <c r="A168" s="5"/>
      <c r="B168" s="6"/>
      <c r="C168" s="4"/>
      <c r="D168" s="6"/>
      <c r="E168" s="4"/>
      <c r="F168" s="4"/>
      <c r="G168" s="4"/>
      <c r="H168" s="4"/>
    </row>
    <row r="169" spans="1:8" ht="16" x14ac:dyDescent="0.2">
      <c r="A169" s="5"/>
      <c r="B169" s="6"/>
      <c r="C169" s="4"/>
      <c r="D169" s="6"/>
      <c r="E169" s="4"/>
      <c r="F169" s="4"/>
      <c r="G169" s="4"/>
      <c r="H169" s="4"/>
    </row>
    <row r="170" spans="1:8" ht="16" x14ac:dyDescent="0.2">
      <c r="A170" s="5"/>
      <c r="B170" s="6"/>
      <c r="C170" s="4"/>
      <c r="D170" s="6"/>
      <c r="E170" s="4"/>
      <c r="F170" s="4"/>
      <c r="G170" s="4"/>
      <c r="H170" s="4"/>
    </row>
    <row r="171" spans="1:8" ht="16" x14ac:dyDescent="0.2">
      <c r="A171" s="5"/>
      <c r="B171" s="6"/>
      <c r="C171" s="4"/>
      <c r="D171" s="6"/>
      <c r="E171" s="4"/>
      <c r="F171" s="4"/>
      <c r="G171" s="4"/>
      <c r="H171" s="4"/>
    </row>
    <row r="172" spans="1:8" ht="16" x14ac:dyDescent="0.2">
      <c r="A172" s="5"/>
      <c r="B172" s="6"/>
      <c r="C172" s="4"/>
      <c r="D172" s="6"/>
      <c r="E172" s="4"/>
      <c r="F172" s="4"/>
      <c r="G172" s="4"/>
      <c r="H172" s="4"/>
    </row>
    <row r="173" spans="1:8" ht="16" x14ac:dyDescent="0.2">
      <c r="A173" s="5"/>
      <c r="B173" s="6"/>
      <c r="C173" s="4"/>
      <c r="D173" s="6"/>
      <c r="E173" s="4"/>
      <c r="F173" s="4"/>
      <c r="G173" s="4"/>
      <c r="H173" s="4"/>
    </row>
    <row r="174" spans="1:8" ht="16" x14ac:dyDescent="0.2">
      <c r="A174" s="5"/>
      <c r="B174" s="6"/>
      <c r="C174" s="4"/>
      <c r="D174" s="6"/>
      <c r="E174" s="4"/>
      <c r="F174" s="4"/>
      <c r="G174" s="4"/>
      <c r="H174" s="4"/>
    </row>
    <row r="175" spans="1:8" ht="16" x14ac:dyDescent="0.2">
      <c r="A175" s="5"/>
      <c r="B175" s="6"/>
      <c r="C175" s="4"/>
      <c r="D175" s="6"/>
      <c r="E175" s="4"/>
      <c r="F175" s="4"/>
      <c r="G175" s="4"/>
      <c r="H175" s="4"/>
    </row>
    <row r="176" spans="1:8" ht="16" x14ac:dyDescent="0.2">
      <c r="A176" s="5"/>
      <c r="B176" s="6"/>
      <c r="C176" s="4"/>
      <c r="D176" s="6"/>
      <c r="E176" s="4"/>
      <c r="F176" s="4"/>
      <c r="G176" s="4"/>
      <c r="H176" s="4"/>
    </row>
    <row r="177" spans="1:8" ht="16" x14ac:dyDescent="0.2">
      <c r="A177" s="5"/>
      <c r="B177" s="6"/>
      <c r="C177" s="4"/>
      <c r="D177" s="6"/>
      <c r="E177" s="4"/>
      <c r="F177" s="4"/>
      <c r="G177" s="4"/>
      <c r="H177" s="4"/>
    </row>
    <row r="178" spans="1:8" ht="16" x14ac:dyDescent="0.2">
      <c r="A178" s="5"/>
      <c r="B178" s="6"/>
      <c r="C178" s="4"/>
      <c r="D178" s="6"/>
      <c r="E178" s="4"/>
      <c r="F178" s="4"/>
      <c r="G178" s="4"/>
      <c r="H178" s="4"/>
    </row>
    <row r="179" spans="1:8" ht="16" x14ac:dyDescent="0.2">
      <c r="A179" s="5"/>
      <c r="B179" s="6"/>
      <c r="C179" s="4"/>
      <c r="D179" s="6"/>
      <c r="E179" s="4"/>
      <c r="F179" s="4"/>
      <c r="G179" s="4"/>
      <c r="H179" s="4"/>
    </row>
    <row r="180" spans="1:8" ht="16" x14ac:dyDescent="0.2">
      <c r="A180" s="5"/>
      <c r="B180" s="6"/>
      <c r="C180" s="4"/>
      <c r="D180" s="6"/>
      <c r="E180" s="4"/>
      <c r="F180" s="4"/>
      <c r="G180" s="4"/>
      <c r="H180" s="4"/>
    </row>
    <row r="181" spans="1:8" ht="16" x14ac:dyDescent="0.2">
      <c r="A181" s="5"/>
      <c r="B181" s="6"/>
      <c r="C181" s="4"/>
      <c r="D181" s="6"/>
      <c r="E181" s="4"/>
      <c r="F181" s="4"/>
      <c r="G181" s="4"/>
      <c r="H181" s="4"/>
    </row>
    <row r="182" spans="1:8" ht="16" x14ac:dyDescent="0.2">
      <c r="A182" s="5"/>
      <c r="B182" s="6"/>
      <c r="C182" s="4"/>
      <c r="D182" s="6"/>
      <c r="E182" s="4"/>
      <c r="F182" s="4"/>
      <c r="G182" s="4"/>
      <c r="H182" s="4"/>
    </row>
    <row r="183" spans="1:8" ht="16" x14ac:dyDescent="0.2">
      <c r="A183" s="5"/>
      <c r="B183" s="6"/>
      <c r="C183" s="4"/>
      <c r="D183" s="6"/>
      <c r="E183" s="4"/>
      <c r="F183" s="4"/>
      <c r="G183" s="4"/>
      <c r="H183" s="4"/>
    </row>
    <row r="184" spans="1:8" ht="16" x14ac:dyDescent="0.2">
      <c r="A184" s="5"/>
      <c r="B184" s="6"/>
      <c r="C184" s="4"/>
      <c r="D184" s="6"/>
      <c r="E184" s="4"/>
      <c r="F184" s="4"/>
      <c r="G184" s="4"/>
      <c r="H184" s="4"/>
    </row>
    <row r="185" spans="1:8" ht="16" x14ac:dyDescent="0.2">
      <c r="A185" s="5"/>
      <c r="B185" s="6"/>
      <c r="C185" s="4"/>
      <c r="D185" s="6"/>
      <c r="E185" s="4"/>
      <c r="F185" s="4"/>
      <c r="G185" s="4"/>
      <c r="H185" s="4"/>
    </row>
    <row r="186" spans="1:8" ht="16" x14ac:dyDescent="0.2">
      <c r="A186" s="5"/>
      <c r="B186" s="6"/>
      <c r="C186" s="4"/>
      <c r="D186" s="6"/>
      <c r="E186" s="4"/>
      <c r="F186" s="4"/>
      <c r="G186" s="4"/>
      <c r="H186" s="4"/>
    </row>
    <row r="187" spans="1:8" ht="16" x14ac:dyDescent="0.2">
      <c r="A187" s="5"/>
      <c r="B187" s="6"/>
      <c r="C187" s="4"/>
      <c r="D187" s="6"/>
      <c r="E187" s="4"/>
      <c r="F187" s="4"/>
      <c r="G187" s="4"/>
      <c r="H187" s="4"/>
    </row>
    <row r="188" spans="1:8" ht="16" x14ac:dyDescent="0.2">
      <c r="A188" s="5"/>
      <c r="B188" s="6"/>
      <c r="C188" s="4"/>
      <c r="D188" s="6"/>
      <c r="E188" s="4"/>
      <c r="F188" s="4"/>
      <c r="G188" s="4"/>
      <c r="H188" s="4"/>
    </row>
    <row r="189" spans="1:8" ht="16" x14ac:dyDescent="0.2">
      <c r="A189" s="5"/>
      <c r="B189" s="6"/>
      <c r="C189" s="4"/>
      <c r="D189" s="6"/>
      <c r="E189" s="4"/>
      <c r="F189" s="4"/>
      <c r="G189" s="4"/>
      <c r="H189" s="4"/>
    </row>
    <row r="190" spans="1:8" ht="16" x14ac:dyDescent="0.2">
      <c r="A190" s="5"/>
      <c r="B190" s="6"/>
      <c r="C190" s="4"/>
      <c r="D190" s="6"/>
      <c r="E190" s="4"/>
      <c r="F190" s="4"/>
      <c r="G190" s="4"/>
      <c r="H190" s="4"/>
    </row>
    <row r="191" spans="1:8" ht="16" x14ac:dyDescent="0.2">
      <c r="A191" s="5"/>
      <c r="B191" s="6"/>
      <c r="C191" s="4"/>
      <c r="D191" s="6"/>
      <c r="E191" s="4"/>
      <c r="F191" s="4"/>
      <c r="G191" s="4"/>
      <c r="H191" s="4"/>
    </row>
    <row r="192" spans="1:8" ht="16" x14ac:dyDescent="0.2">
      <c r="A192" s="5"/>
      <c r="B192" s="6"/>
      <c r="C192" s="4"/>
      <c r="D192" s="6"/>
      <c r="E192" s="4"/>
      <c r="F192" s="4"/>
      <c r="G192" s="4"/>
      <c r="H192" s="4"/>
    </row>
    <row r="193" spans="1:8" ht="16" x14ac:dyDescent="0.2">
      <c r="A193" s="5"/>
      <c r="B193" s="6"/>
      <c r="C193" s="4"/>
      <c r="D193" s="6"/>
      <c r="E193" s="4"/>
      <c r="F193" s="4"/>
      <c r="G193" s="4"/>
      <c r="H193" s="4"/>
    </row>
    <row r="194" spans="1:8" ht="16" x14ac:dyDescent="0.2">
      <c r="A194" s="5"/>
      <c r="B194" s="6"/>
      <c r="C194" s="4"/>
      <c r="D194" s="6"/>
      <c r="E194" s="4"/>
      <c r="F194" s="4"/>
      <c r="G194" s="4"/>
      <c r="H194" s="4"/>
    </row>
    <row r="195" spans="1:8" ht="16" x14ac:dyDescent="0.2">
      <c r="A195" s="5"/>
      <c r="B195" s="6"/>
      <c r="C195" s="4"/>
      <c r="D195" s="6"/>
      <c r="E195" s="4"/>
      <c r="F195" s="4"/>
      <c r="G195" s="4"/>
      <c r="H195" s="4"/>
    </row>
    <row r="196" spans="1:8" ht="16" x14ac:dyDescent="0.2">
      <c r="A196" s="5"/>
      <c r="B196" s="6"/>
      <c r="C196" s="4"/>
      <c r="D196" s="6"/>
      <c r="E196" s="4"/>
      <c r="F196" s="4"/>
      <c r="G196" s="4"/>
      <c r="H196" s="4"/>
    </row>
    <row r="197" spans="1:8" ht="16" x14ac:dyDescent="0.2">
      <c r="A197" s="5"/>
      <c r="B197" s="6"/>
      <c r="C197" s="4"/>
      <c r="D197" s="6"/>
      <c r="E197" s="4"/>
      <c r="F197" s="4"/>
      <c r="G197" s="4"/>
      <c r="H197" s="4"/>
    </row>
    <row r="198" spans="1:8" ht="16" x14ac:dyDescent="0.2">
      <c r="A198" s="5"/>
      <c r="B198" s="6"/>
      <c r="C198" s="4"/>
      <c r="D198" s="6"/>
      <c r="E198" s="4"/>
      <c r="F198" s="4"/>
      <c r="G198" s="4"/>
      <c r="H198" s="4"/>
    </row>
    <row r="199" spans="1:8" ht="16" x14ac:dyDescent="0.2">
      <c r="A199" s="5"/>
      <c r="B199" s="6"/>
      <c r="C199" s="4"/>
      <c r="D199" s="6"/>
      <c r="E199" s="4"/>
      <c r="F199" s="4"/>
      <c r="G199" s="4"/>
      <c r="H199" s="4"/>
    </row>
    <row r="200" spans="1:8" ht="16" x14ac:dyDescent="0.2">
      <c r="A200" s="5"/>
      <c r="B200" s="6"/>
      <c r="C200" s="4"/>
      <c r="D200" s="6"/>
      <c r="E200" s="4"/>
      <c r="F200" s="4"/>
      <c r="G200" s="4"/>
      <c r="H200" s="4"/>
    </row>
    <row r="201" spans="1:8" ht="16" x14ac:dyDescent="0.2">
      <c r="A201" s="5"/>
      <c r="B201" s="6"/>
      <c r="C201" s="4"/>
      <c r="D201" s="6"/>
      <c r="E201" s="4"/>
      <c r="F201" s="4"/>
      <c r="G201" s="4"/>
      <c r="H201" s="4"/>
    </row>
    <row r="202" spans="1:8" ht="16" x14ac:dyDescent="0.2">
      <c r="A202" s="5"/>
      <c r="B202" s="6"/>
      <c r="C202" s="4"/>
      <c r="D202" s="6"/>
      <c r="E202" s="4"/>
      <c r="F202" s="4"/>
      <c r="G202" s="4"/>
      <c r="H202" s="4"/>
    </row>
    <row r="203" spans="1:8" ht="16" x14ac:dyDescent="0.2">
      <c r="A203" s="5"/>
      <c r="B203" s="6"/>
      <c r="C203" s="4"/>
      <c r="D203" s="6"/>
      <c r="E203" s="4"/>
      <c r="F203" s="4"/>
      <c r="G203" s="4"/>
      <c r="H203" s="4"/>
    </row>
    <row r="204" spans="1:8" ht="16" x14ac:dyDescent="0.2">
      <c r="A204" s="5"/>
      <c r="B204" s="6"/>
      <c r="C204" s="4"/>
      <c r="D204" s="6"/>
      <c r="E204" s="4"/>
      <c r="F204" s="4"/>
      <c r="G204" s="4"/>
      <c r="H204" s="4"/>
    </row>
  </sheetData>
  <mergeCells count="1">
    <mergeCell ref="Q37:Q38"/>
  </mergeCells>
  <conditionalFormatting sqref="S6 S21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7D78-28C5-A74A-A980-CFD07A1C864A}">
  <sheetPr codeName="Sheet3"/>
  <dimension ref="A1:U204"/>
  <sheetViews>
    <sheetView zoomScaleNormal="100" workbookViewId="0"/>
  </sheetViews>
  <sheetFormatPr baseColWidth="10" defaultColWidth="8.83203125" defaultRowHeight="15" x14ac:dyDescent="0.2"/>
  <cols>
    <col min="1" max="1" width="9.1640625" bestFit="1" customWidth="1"/>
    <col min="2" max="2" width="9" bestFit="1" customWidth="1"/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8" max="8" width="9" bestFit="1" customWidth="1"/>
    <col min="11" max="11" width="9.5" customWidth="1"/>
    <col min="18" max="18" width="11.1640625" bestFit="1" customWidth="1"/>
    <col min="19" max="19" width="9.83203125" style="1" bestFit="1" customWidth="1"/>
  </cols>
  <sheetData>
    <row r="1" spans="1:19" ht="17" thickBot="1" x14ac:dyDescent="0.2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2</v>
      </c>
      <c r="G1" s="4" t="s">
        <v>26</v>
      </c>
      <c r="H1" s="4" t="s">
        <v>27</v>
      </c>
      <c r="I1" t="s">
        <v>35</v>
      </c>
      <c r="J1" t="s">
        <v>36</v>
      </c>
      <c r="K1" t="s">
        <v>37</v>
      </c>
    </row>
    <row r="2" spans="1:19" ht="16" x14ac:dyDescent="0.2">
      <c r="A2" s="4">
        <v>689.4</v>
      </c>
      <c r="B2" s="6">
        <v>6.8900000000000003E-2</v>
      </c>
      <c r="C2" s="4">
        <v>133</v>
      </c>
      <c r="D2" s="6">
        <v>0.52629999999999999</v>
      </c>
      <c r="E2" s="4">
        <v>5.1835000000000004</v>
      </c>
      <c r="F2" s="4">
        <v>0</v>
      </c>
      <c r="G2" s="4">
        <v>15</v>
      </c>
      <c r="H2" s="4">
        <v>5</v>
      </c>
      <c r="S2" s="18" t="s">
        <v>5</v>
      </c>
    </row>
    <row r="3" spans="1:19" ht="17" thickBot="1" x14ac:dyDescent="0.25">
      <c r="A3" s="4">
        <v>644.85</v>
      </c>
      <c r="B3" s="6">
        <v>6.4500000000000002E-2</v>
      </c>
      <c r="C3" s="4">
        <v>114</v>
      </c>
      <c r="D3" s="6">
        <v>0.52629999999999999</v>
      </c>
      <c r="E3" s="4">
        <v>5.6566000000000001</v>
      </c>
      <c r="F3" s="4">
        <v>0</v>
      </c>
      <c r="G3" s="4">
        <v>10</v>
      </c>
      <c r="H3" s="4">
        <v>4</v>
      </c>
      <c r="S3" s="20">
        <f>SUM(MAX(E2:E101)-E2)</f>
        <v>30.314099999999996</v>
      </c>
    </row>
    <row r="4" spans="1:19" ht="17" thickBot="1" x14ac:dyDescent="0.25">
      <c r="A4" s="4">
        <v>644.85</v>
      </c>
      <c r="B4" s="6">
        <v>6.4500000000000002E-2</v>
      </c>
      <c r="C4" s="4">
        <v>114</v>
      </c>
      <c r="D4" s="6">
        <v>0.52629999999999999</v>
      </c>
      <c r="E4" s="4">
        <v>5.6566000000000001</v>
      </c>
      <c r="F4" s="4">
        <v>0</v>
      </c>
      <c r="G4" s="4">
        <v>10</v>
      </c>
      <c r="H4" s="4">
        <v>2</v>
      </c>
    </row>
    <row r="5" spans="1:19" ht="16" x14ac:dyDescent="0.2">
      <c r="A5" s="5">
        <v>1307.75</v>
      </c>
      <c r="B5" s="6">
        <v>0.1308</v>
      </c>
      <c r="C5" s="4">
        <v>145</v>
      </c>
      <c r="D5" s="6">
        <v>0.55859999999999999</v>
      </c>
      <c r="E5" s="4">
        <v>9.0190000000000001</v>
      </c>
      <c r="F5" s="4">
        <v>0</v>
      </c>
      <c r="G5" s="4">
        <v>15</v>
      </c>
      <c r="H5" s="4">
        <v>1</v>
      </c>
      <c r="S5" s="18" t="s">
        <v>4</v>
      </c>
    </row>
    <row r="6" spans="1:19" ht="17" thickBot="1" x14ac:dyDescent="0.25">
      <c r="A6" s="5">
        <v>1700.75</v>
      </c>
      <c r="B6" s="6">
        <v>0.1701</v>
      </c>
      <c r="C6" s="4">
        <v>170</v>
      </c>
      <c r="D6" s="6">
        <v>0.56469999999999998</v>
      </c>
      <c r="E6" s="4">
        <v>10.0044</v>
      </c>
      <c r="F6" s="4">
        <v>0</v>
      </c>
      <c r="G6" s="4">
        <v>12</v>
      </c>
      <c r="H6" s="4">
        <v>5</v>
      </c>
      <c r="S6" s="19">
        <f>IF(SUM(E2:E101)&gt;0,SUM(100-(((MAX(E2:E101)-E2)/MAX(E2:E101))*100)),0)</f>
        <v>14.602395654917515</v>
      </c>
    </row>
    <row r="7" spans="1:19" ht="16" x14ac:dyDescent="0.2">
      <c r="A7" s="5">
        <v>1988.4749999999999</v>
      </c>
      <c r="B7" s="6">
        <v>0.1988</v>
      </c>
      <c r="C7" s="4">
        <v>188</v>
      </c>
      <c r="D7" s="6">
        <v>0.53190000000000004</v>
      </c>
      <c r="E7" s="4">
        <v>10.577</v>
      </c>
      <c r="F7" s="4">
        <v>0</v>
      </c>
      <c r="G7" s="4">
        <v>10</v>
      </c>
      <c r="H7" s="4">
        <v>3</v>
      </c>
    </row>
    <row r="8" spans="1:19" ht="16" x14ac:dyDescent="0.2">
      <c r="A8" s="5">
        <v>3133.9</v>
      </c>
      <c r="B8" s="6">
        <v>0.31340000000000001</v>
      </c>
      <c r="C8" s="4">
        <v>290</v>
      </c>
      <c r="D8" s="6">
        <v>0.53100000000000003</v>
      </c>
      <c r="E8" s="4">
        <v>10.8066</v>
      </c>
      <c r="F8" s="4">
        <v>0</v>
      </c>
      <c r="G8" s="4">
        <v>7</v>
      </c>
      <c r="H8" s="4">
        <v>1</v>
      </c>
    </row>
    <row r="9" spans="1:19" ht="16" x14ac:dyDescent="0.2">
      <c r="A9" s="5">
        <v>3817.7249999999999</v>
      </c>
      <c r="B9" s="6">
        <v>0.38179999999999997</v>
      </c>
      <c r="C9" s="4">
        <v>343</v>
      </c>
      <c r="D9" s="6">
        <v>0.55689999999999995</v>
      </c>
      <c r="E9" s="4">
        <v>11.1304</v>
      </c>
      <c r="F9" s="4">
        <v>0</v>
      </c>
      <c r="G9" s="4">
        <v>5</v>
      </c>
      <c r="H9" s="4">
        <v>2</v>
      </c>
    </row>
    <row r="10" spans="1:19" ht="16" x14ac:dyDescent="0.2">
      <c r="A10" s="5">
        <v>1486.25</v>
      </c>
      <c r="B10" s="6">
        <v>0.14860000000000001</v>
      </c>
      <c r="C10" s="4">
        <v>132</v>
      </c>
      <c r="D10" s="6">
        <v>0.58330000000000004</v>
      </c>
      <c r="E10" s="4">
        <v>11.259499999999999</v>
      </c>
      <c r="F10" s="4">
        <v>0</v>
      </c>
      <c r="G10" s="4">
        <v>15</v>
      </c>
      <c r="H10" s="4">
        <v>2</v>
      </c>
    </row>
    <row r="11" spans="1:19" ht="16" x14ac:dyDescent="0.2">
      <c r="A11" s="5">
        <v>2266.7249999999999</v>
      </c>
      <c r="B11" s="6">
        <v>0.22670000000000001</v>
      </c>
      <c r="C11" s="4">
        <v>193</v>
      </c>
      <c r="D11" s="6">
        <v>0.54400000000000004</v>
      </c>
      <c r="E11" s="4">
        <v>11.7447</v>
      </c>
      <c r="F11" s="4">
        <v>0</v>
      </c>
      <c r="G11" s="4">
        <v>10</v>
      </c>
      <c r="H11" s="4">
        <v>5</v>
      </c>
    </row>
    <row r="12" spans="1:19" ht="16" x14ac:dyDescent="0.2">
      <c r="A12" s="5">
        <v>2041.675</v>
      </c>
      <c r="B12" s="6">
        <v>0.20419999999999999</v>
      </c>
      <c r="C12" s="4">
        <v>173</v>
      </c>
      <c r="D12" s="6">
        <v>0.53759999999999997</v>
      </c>
      <c r="E12" s="4">
        <v>11.801600000000001</v>
      </c>
      <c r="F12" s="4">
        <v>0</v>
      </c>
      <c r="G12" s="4">
        <v>13</v>
      </c>
      <c r="H12" s="4">
        <v>3</v>
      </c>
    </row>
    <row r="13" spans="1:19" ht="16" x14ac:dyDescent="0.2">
      <c r="A13" s="5">
        <v>4157.3500000000004</v>
      </c>
      <c r="B13" s="6">
        <v>0.41570000000000001</v>
      </c>
      <c r="C13" s="4">
        <v>340</v>
      </c>
      <c r="D13" s="6">
        <v>0.56179999999999997</v>
      </c>
      <c r="E13" s="4">
        <v>12.227499999999999</v>
      </c>
      <c r="F13" s="4">
        <v>0</v>
      </c>
      <c r="G13" s="4">
        <v>5</v>
      </c>
      <c r="H13" s="4">
        <v>3</v>
      </c>
    </row>
    <row r="14" spans="1:19" ht="16" x14ac:dyDescent="0.2">
      <c r="A14" s="5">
        <v>1342.45</v>
      </c>
      <c r="B14" s="6">
        <v>0.13420000000000001</v>
      </c>
      <c r="C14" s="4">
        <v>104</v>
      </c>
      <c r="D14" s="6">
        <v>0.54810000000000003</v>
      </c>
      <c r="E14" s="4">
        <v>12.908200000000001</v>
      </c>
      <c r="F14" s="4">
        <v>0</v>
      </c>
      <c r="G14" s="4">
        <v>21</v>
      </c>
      <c r="H14" s="4">
        <v>2</v>
      </c>
    </row>
    <row r="15" spans="1:19" ht="16" x14ac:dyDescent="0.2">
      <c r="A15" s="5">
        <v>2129.4250000000002</v>
      </c>
      <c r="B15" s="6">
        <v>0.21290000000000001</v>
      </c>
      <c r="C15" s="4">
        <v>164</v>
      </c>
      <c r="D15" s="6">
        <v>0.56710000000000005</v>
      </c>
      <c r="E15" s="4">
        <v>12.984299999999999</v>
      </c>
      <c r="F15" s="4">
        <v>0</v>
      </c>
      <c r="G15" s="4">
        <v>13</v>
      </c>
      <c r="H15" s="4">
        <v>5</v>
      </c>
    </row>
    <row r="16" spans="1:19" ht="17" thickBot="1" x14ac:dyDescent="0.25">
      <c r="A16" s="5">
        <v>1168.7249999999999</v>
      </c>
      <c r="B16" s="6">
        <v>0.1169</v>
      </c>
      <c r="C16" s="4">
        <v>86</v>
      </c>
      <c r="D16" s="6">
        <v>0.62790000000000001</v>
      </c>
      <c r="E16" s="4">
        <v>13.5898</v>
      </c>
      <c r="F16" s="4">
        <v>0</v>
      </c>
      <c r="G16" s="4">
        <v>20</v>
      </c>
      <c r="H16" s="4">
        <v>1</v>
      </c>
    </row>
    <row r="17" spans="1:19" ht="16" x14ac:dyDescent="0.2">
      <c r="A17" s="5">
        <v>3200.5</v>
      </c>
      <c r="B17" s="6">
        <v>0.3201</v>
      </c>
      <c r="C17" s="4">
        <v>235</v>
      </c>
      <c r="D17" s="6">
        <v>0.55740000000000001</v>
      </c>
      <c r="E17" s="4">
        <v>13.6191</v>
      </c>
      <c r="F17" s="4">
        <v>0</v>
      </c>
      <c r="G17" s="4">
        <v>9</v>
      </c>
      <c r="H17" s="4">
        <v>3</v>
      </c>
      <c r="S17" s="18" t="s">
        <v>5</v>
      </c>
    </row>
    <row r="18" spans="1:19" ht="17" thickBot="1" x14ac:dyDescent="0.25">
      <c r="A18" s="5">
        <v>1682.9</v>
      </c>
      <c r="B18" s="6">
        <v>0.16830000000000001</v>
      </c>
      <c r="C18" s="4">
        <v>123</v>
      </c>
      <c r="D18" s="6">
        <v>0.54469999999999996</v>
      </c>
      <c r="E18" s="4">
        <v>13.6821</v>
      </c>
      <c r="F18" s="4">
        <v>0</v>
      </c>
      <c r="G18" s="4">
        <v>17</v>
      </c>
      <c r="H18" s="4">
        <v>4</v>
      </c>
      <c r="S18" s="21">
        <f>SUM(MAX(D105:D204)-D105)</f>
        <v>0.13670000000000004</v>
      </c>
    </row>
    <row r="19" spans="1:19" ht="17" thickBot="1" x14ac:dyDescent="0.25">
      <c r="A19" s="5">
        <v>2942.4749999999999</v>
      </c>
      <c r="B19" s="6">
        <v>0.29420000000000002</v>
      </c>
      <c r="C19" s="4">
        <v>215</v>
      </c>
      <c r="D19" s="6">
        <v>0.56740000000000002</v>
      </c>
      <c r="E19" s="4">
        <v>13.6859</v>
      </c>
      <c r="F19" s="4">
        <v>0</v>
      </c>
      <c r="G19" s="4">
        <v>10</v>
      </c>
      <c r="H19" s="4">
        <v>1</v>
      </c>
    </row>
    <row r="20" spans="1:19" ht="16" x14ac:dyDescent="0.2">
      <c r="A20" s="5">
        <v>3205.45</v>
      </c>
      <c r="B20" s="6">
        <v>0.32050000000000001</v>
      </c>
      <c r="C20" s="4">
        <v>230</v>
      </c>
      <c r="D20" s="6">
        <v>0.57389999999999997</v>
      </c>
      <c r="E20" s="4">
        <v>13.9367</v>
      </c>
      <c r="F20" s="4">
        <v>0</v>
      </c>
      <c r="G20" s="4">
        <v>9</v>
      </c>
      <c r="H20" s="4">
        <v>2</v>
      </c>
      <c r="S20" s="18" t="s">
        <v>4</v>
      </c>
    </row>
    <row r="21" spans="1:19" ht="17" thickBot="1" x14ac:dyDescent="0.25">
      <c r="A21" s="5">
        <v>1815.9</v>
      </c>
      <c r="B21" s="6">
        <v>0.18160000000000001</v>
      </c>
      <c r="C21" s="4">
        <v>129</v>
      </c>
      <c r="D21" s="6">
        <v>0.58140000000000003</v>
      </c>
      <c r="E21" s="4">
        <v>14.076700000000001</v>
      </c>
      <c r="F21" s="4">
        <v>0</v>
      </c>
      <c r="G21" s="4">
        <v>21</v>
      </c>
      <c r="H21" s="4">
        <v>5</v>
      </c>
      <c r="S21" s="19">
        <f>IF(SUM(D105:D204)&gt;0,SUM(100-(((MAX(D105:D204)-D105)/MAX(D105:D204))*100)),0)</f>
        <v>79.381598793363494</v>
      </c>
    </row>
    <row r="22" spans="1:19" ht="16" x14ac:dyDescent="0.2">
      <c r="A22" s="5">
        <v>4111.3500000000004</v>
      </c>
      <c r="B22" s="6">
        <v>0.41110000000000002</v>
      </c>
      <c r="C22" s="4">
        <v>287</v>
      </c>
      <c r="D22" s="6">
        <v>0.54700000000000004</v>
      </c>
      <c r="E22" s="4">
        <v>14.3253</v>
      </c>
      <c r="F22" s="4">
        <v>0</v>
      </c>
      <c r="G22" s="4">
        <v>6</v>
      </c>
      <c r="H22" s="4">
        <v>5</v>
      </c>
    </row>
    <row r="23" spans="1:19" ht="16" x14ac:dyDescent="0.2">
      <c r="A23" s="5">
        <v>5331.05</v>
      </c>
      <c r="B23" s="6">
        <v>0.53310000000000002</v>
      </c>
      <c r="C23" s="4">
        <v>365</v>
      </c>
      <c r="D23" s="6">
        <v>0.56159999999999999</v>
      </c>
      <c r="E23" s="4">
        <v>14.605600000000001</v>
      </c>
      <c r="F23" s="4">
        <v>0</v>
      </c>
      <c r="G23" s="4">
        <v>5</v>
      </c>
      <c r="H23" s="4">
        <v>5</v>
      </c>
    </row>
    <row r="24" spans="1:19" ht="16" x14ac:dyDescent="0.2">
      <c r="A24" s="5">
        <v>3959.85</v>
      </c>
      <c r="B24" s="6">
        <v>0.39600000000000002</v>
      </c>
      <c r="C24" s="4">
        <v>268</v>
      </c>
      <c r="D24" s="6">
        <v>0.54849999999999999</v>
      </c>
      <c r="E24" s="4">
        <v>14.775600000000001</v>
      </c>
      <c r="F24" s="4">
        <v>0</v>
      </c>
      <c r="G24" s="4">
        <v>7</v>
      </c>
      <c r="H24" s="4">
        <v>4</v>
      </c>
    </row>
    <row r="25" spans="1:19" ht="16" x14ac:dyDescent="0.2">
      <c r="A25" s="5">
        <v>2842.7249999999999</v>
      </c>
      <c r="B25" s="6">
        <v>0.2843</v>
      </c>
      <c r="C25" s="4">
        <v>190</v>
      </c>
      <c r="D25" s="6">
        <v>0.58420000000000005</v>
      </c>
      <c r="E25" s="4">
        <v>14.9617</v>
      </c>
      <c r="F25" s="4">
        <v>0</v>
      </c>
      <c r="G25" s="4">
        <v>11</v>
      </c>
      <c r="H25" s="4">
        <v>2</v>
      </c>
    </row>
    <row r="26" spans="1:19" ht="16" x14ac:dyDescent="0.2">
      <c r="A26" s="5">
        <v>5187.2</v>
      </c>
      <c r="B26" s="6">
        <v>0.51870000000000005</v>
      </c>
      <c r="C26" s="4">
        <v>345</v>
      </c>
      <c r="D26" s="6">
        <v>0.57389999999999997</v>
      </c>
      <c r="E26" s="4">
        <v>15.035399999999999</v>
      </c>
      <c r="F26" s="4">
        <v>0</v>
      </c>
      <c r="G26" s="4">
        <v>5</v>
      </c>
      <c r="H26" s="4">
        <v>4</v>
      </c>
    </row>
    <row r="27" spans="1:19" ht="16" x14ac:dyDescent="0.2">
      <c r="A27" s="4">
        <v>926.52499999999998</v>
      </c>
      <c r="B27" s="6">
        <v>9.2700000000000005E-2</v>
      </c>
      <c r="C27" s="4">
        <v>61</v>
      </c>
      <c r="D27" s="6">
        <v>0.623</v>
      </c>
      <c r="E27" s="4">
        <v>15.1889</v>
      </c>
      <c r="F27" s="4">
        <v>0</v>
      </c>
      <c r="G27" s="4">
        <v>20</v>
      </c>
      <c r="H27" s="4">
        <v>2</v>
      </c>
    </row>
    <row r="28" spans="1:19" ht="17" thickBot="1" x14ac:dyDescent="0.25">
      <c r="A28" s="4">
        <v>926.52499999999998</v>
      </c>
      <c r="B28" s="6">
        <v>9.2700000000000005E-2</v>
      </c>
      <c r="C28" s="4">
        <v>61</v>
      </c>
      <c r="D28" s="6">
        <v>0.623</v>
      </c>
      <c r="E28" s="4">
        <v>15.1889</v>
      </c>
      <c r="F28" s="4">
        <v>0</v>
      </c>
      <c r="G28" s="4">
        <v>20</v>
      </c>
      <c r="H28" s="4">
        <v>4</v>
      </c>
    </row>
    <row r="29" spans="1:19" ht="16" x14ac:dyDescent="0.2">
      <c r="A29" s="5">
        <v>4452.8249999999998</v>
      </c>
      <c r="B29" s="6">
        <v>0.44529999999999997</v>
      </c>
      <c r="C29" s="4">
        <v>292</v>
      </c>
      <c r="D29" s="6">
        <v>0.56850000000000001</v>
      </c>
      <c r="E29" s="4">
        <v>15.2494</v>
      </c>
      <c r="F29" s="4">
        <v>0</v>
      </c>
      <c r="G29" s="4">
        <v>6</v>
      </c>
      <c r="H29" s="4">
        <v>1</v>
      </c>
      <c r="S29" s="18" t="s">
        <v>3</v>
      </c>
    </row>
    <row r="30" spans="1:19" ht="17" thickBot="1" x14ac:dyDescent="0.25">
      <c r="A30" s="5">
        <v>3371.6</v>
      </c>
      <c r="B30" s="6">
        <v>0.3372</v>
      </c>
      <c r="C30" s="4">
        <v>221</v>
      </c>
      <c r="D30" s="6">
        <v>0.58819999999999995</v>
      </c>
      <c r="E30" s="4">
        <v>15.2561</v>
      </c>
      <c r="F30" s="4">
        <v>0</v>
      </c>
      <c r="G30" s="4">
        <v>8</v>
      </c>
      <c r="H30" s="4">
        <v>3</v>
      </c>
      <c r="S30" s="19">
        <f>SUM(S21+S6)/2</f>
        <v>46.991997224140505</v>
      </c>
    </row>
    <row r="31" spans="1:19" ht="16" x14ac:dyDescent="0.2">
      <c r="A31" s="5">
        <v>2061.15</v>
      </c>
      <c r="B31" s="6">
        <v>0.20610000000000001</v>
      </c>
      <c r="C31" s="4">
        <v>134</v>
      </c>
      <c r="D31" s="6">
        <v>0.55220000000000002</v>
      </c>
      <c r="E31" s="4">
        <v>15.3817</v>
      </c>
      <c r="F31" s="4">
        <v>0</v>
      </c>
      <c r="G31" s="4">
        <v>15</v>
      </c>
      <c r="H31" s="4">
        <v>4</v>
      </c>
    </row>
    <row r="32" spans="1:19" ht="16" x14ac:dyDescent="0.2">
      <c r="A32" s="5">
        <v>3488.85</v>
      </c>
      <c r="B32" s="6">
        <v>0.34889999999999999</v>
      </c>
      <c r="C32" s="4">
        <v>226</v>
      </c>
      <c r="D32" s="6">
        <v>0.60619999999999996</v>
      </c>
      <c r="E32" s="4">
        <v>15.4374</v>
      </c>
      <c r="F32" s="4">
        <v>0</v>
      </c>
      <c r="G32" s="4">
        <v>9</v>
      </c>
      <c r="H32" s="4">
        <v>5</v>
      </c>
    </row>
    <row r="33" spans="1:21" ht="17" thickBot="1" x14ac:dyDescent="0.25">
      <c r="A33" s="5">
        <v>2407</v>
      </c>
      <c r="B33" s="6">
        <v>0.2407</v>
      </c>
      <c r="C33" s="4">
        <v>155</v>
      </c>
      <c r="D33" s="6">
        <v>0.6129</v>
      </c>
      <c r="E33" s="4">
        <v>15.529</v>
      </c>
      <c r="F33" s="4">
        <v>0</v>
      </c>
      <c r="G33" s="4">
        <v>11</v>
      </c>
      <c r="H33" s="4">
        <v>5</v>
      </c>
      <c r="S33" s="9" t="s">
        <v>16</v>
      </c>
    </row>
    <row r="34" spans="1:21" ht="16" x14ac:dyDescent="0.2">
      <c r="A34" s="5">
        <v>7891.7250000000004</v>
      </c>
      <c r="B34" s="6">
        <v>0.78920000000000001</v>
      </c>
      <c r="C34" s="4">
        <v>499</v>
      </c>
      <c r="D34" s="6">
        <v>0.58320000000000005</v>
      </c>
      <c r="E34" s="4">
        <v>15.815099999999999</v>
      </c>
      <c r="F34" s="4">
        <v>0</v>
      </c>
      <c r="G34" s="4">
        <v>2</v>
      </c>
      <c r="H34" s="4">
        <v>3</v>
      </c>
      <c r="Q34" s="14"/>
      <c r="R34" s="15" t="s">
        <v>6</v>
      </c>
      <c r="S34" s="7" t="s">
        <v>7</v>
      </c>
      <c r="T34" s="10" t="s">
        <v>1</v>
      </c>
      <c r="U34" s="11"/>
    </row>
    <row r="35" spans="1:21" ht="17" thickBot="1" x14ac:dyDescent="0.25">
      <c r="A35" s="5">
        <v>2690.2249999999999</v>
      </c>
      <c r="B35" s="6">
        <v>0.26900000000000002</v>
      </c>
      <c r="C35" s="4">
        <v>169</v>
      </c>
      <c r="D35" s="6">
        <v>0.57989999999999997</v>
      </c>
      <c r="E35" s="4">
        <v>15.9185</v>
      </c>
      <c r="F35" s="4">
        <v>0</v>
      </c>
      <c r="G35" s="4">
        <v>13</v>
      </c>
      <c r="H35" s="4">
        <v>4</v>
      </c>
      <c r="Q35" s="16"/>
      <c r="R35" s="17" t="s">
        <v>8</v>
      </c>
      <c r="S35" s="8" t="s">
        <v>7</v>
      </c>
      <c r="T35" s="12" t="s">
        <v>0</v>
      </c>
      <c r="U35" s="13"/>
    </row>
    <row r="36" spans="1:21" ht="17" thickBot="1" x14ac:dyDescent="0.25">
      <c r="A36" s="5">
        <v>2356.0250000000001</v>
      </c>
      <c r="B36" s="6">
        <v>0.2356</v>
      </c>
      <c r="C36" s="4">
        <v>147</v>
      </c>
      <c r="D36" s="6">
        <v>0.59860000000000002</v>
      </c>
      <c r="E36" s="4">
        <v>16.0274</v>
      </c>
      <c r="F36" s="4">
        <v>0</v>
      </c>
      <c r="G36" s="4">
        <v>13</v>
      </c>
      <c r="H36" s="4">
        <v>1</v>
      </c>
    </row>
    <row r="37" spans="1:21" ht="16" x14ac:dyDescent="0.2">
      <c r="A37" s="5">
        <v>9608.6749999999993</v>
      </c>
      <c r="B37" s="6">
        <v>0.96089999999999998</v>
      </c>
      <c r="C37" s="4">
        <v>589</v>
      </c>
      <c r="D37" s="6">
        <v>0.59250000000000003</v>
      </c>
      <c r="E37" s="4">
        <v>16.313500000000001</v>
      </c>
      <c r="F37" s="4">
        <v>0</v>
      </c>
      <c r="G37" s="4">
        <v>2</v>
      </c>
      <c r="H37" s="4">
        <v>1</v>
      </c>
      <c r="Q37" s="48" t="s">
        <v>22</v>
      </c>
      <c r="R37" s="22" t="s">
        <v>21</v>
      </c>
      <c r="S37" s="22"/>
      <c r="T37" s="22"/>
      <c r="U37" s="23"/>
    </row>
    <row r="38" spans="1:21" ht="17" thickBot="1" x14ac:dyDescent="0.25">
      <c r="A38" s="5">
        <v>2055.65</v>
      </c>
      <c r="B38" s="6">
        <v>0.2056</v>
      </c>
      <c r="C38" s="4">
        <v>126</v>
      </c>
      <c r="D38" s="6">
        <v>0.55559999999999998</v>
      </c>
      <c r="E38" s="4">
        <v>16.314699999999998</v>
      </c>
      <c r="F38" s="4">
        <v>0</v>
      </c>
      <c r="G38" s="4">
        <v>21</v>
      </c>
      <c r="H38" s="4">
        <v>4</v>
      </c>
      <c r="Q38" s="49"/>
      <c r="R38" s="24" t="s">
        <v>20</v>
      </c>
      <c r="S38" s="24"/>
      <c r="T38" s="24"/>
      <c r="U38" s="25"/>
    </row>
    <row r="39" spans="1:21" ht="16" x14ac:dyDescent="0.2">
      <c r="A39" s="5">
        <v>2363.65</v>
      </c>
      <c r="B39" s="6">
        <v>0.2364</v>
      </c>
      <c r="C39" s="4">
        <v>142</v>
      </c>
      <c r="D39" s="6">
        <v>0.54930000000000001</v>
      </c>
      <c r="E39" s="4">
        <v>16.645399999999999</v>
      </c>
      <c r="F39" s="4">
        <v>0</v>
      </c>
      <c r="G39" s="4">
        <v>18</v>
      </c>
      <c r="H39" s="4">
        <v>1</v>
      </c>
    </row>
    <row r="40" spans="1:21" ht="16" x14ac:dyDescent="0.2">
      <c r="A40" s="5">
        <v>2398.6750000000002</v>
      </c>
      <c r="B40" s="6">
        <v>0.2399</v>
      </c>
      <c r="C40" s="4">
        <v>143</v>
      </c>
      <c r="D40" s="6">
        <v>0.58040000000000003</v>
      </c>
      <c r="E40" s="4">
        <v>16.774000000000001</v>
      </c>
      <c r="F40" s="4">
        <v>0</v>
      </c>
      <c r="G40" s="4">
        <v>14</v>
      </c>
      <c r="H40" s="4">
        <v>3</v>
      </c>
    </row>
    <row r="41" spans="1:21" ht="16" x14ac:dyDescent="0.2">
      <c r="A41" s="5">
        <v>1945.125</v>
      </c>
      <c r="B41" s="6">
        <v>0.19450000000000001</v>
      </c>
      <c r="C41" s="4">
        <v>115</v>
      </c>
      <c r="D41" s="6">
        <v>0.57389999999999997</v>
      </c>
      <c r="E41" s="4">
        <v>16.914100000000001</v>
      </c>
      <c r="F41" s="4">
        <v>0</v>
      </c>
      <c r="G41" s="4">
        <v>18</v>
      </c>
      <c r="H41" s="4">
        <v>5</v>
      </c>
    </row>
    <row r="42" spans="1:21" ht="16" x14ac:dyDescent="0.2">
      <c r="A42" s="5">
        <v>6554.875</v>
      </c>
      <c r="B42" s="6">
        <v>0.65549999999999997</v>
      </c>
      <c r="C42" s="4">
        <v>386</v>
      </c>
      <c r="D42" s="6">
        <v>0.57509999999999994</v>
      </c>
      <c r="E42" s="4">
        <v>16.9815</v>
      </c>
      <c r="F42" s="4">
        <v>0</v>
      </c>
      <c r="G42" s="4">
        <v>4</v>
      </c>
      <c r="H42" s="4">
        <v>3</v>
      </c>
    </row>
    <row r="43" spans="1:21" ht="16" x14ac:dyDescent="0.2">
      <c r="A43" s="5">
        <v>8244.2000000000007</v>
      </c>
      <c r="B43" s="6">
        <v>0.82440000000000002</v>
      </c>
      <c r="C43" s="4">
        <v>485</v>
      </c>
      <c r="D43" s="6">
        <v>0.5897</v>
      </c>
      <c r="E43" s="4">
        <v>16.9984</v>
      </c>
      <c r="F43" s="4">
        <v>0</v>
      </c>
      <c r="G43" s="4">
        <v>3</v>
      </c>
      <c r="H43" s="4">
        <v>1</v>
      </c>
    </row>
    <row r="44" spans="1:21" ht="16" x14ac:dyDescent="0.2">
      <c r="A44" s="5">
        <v>4634.125</v>
      </c>
      <c r="B44" s="6">
        <v>0.46339999999999998</v>
      </c>
      <c r="C44" s="4">
        <v>272</v>
      </c>
      <c r="D44" s="6">
        <v>0.59189999999999998</v>
      </c>
      <c r="E44" s="4">
        <v>17.037199999999999</v>
      </c>
      <c r="F44" s="4">
        <v>0</v>
      </c>
      <c r="G44" s="4">
        <v>7</v>
      </c>
      <c r="H44" s="4">
        <v>2</v>
      </c>
    </row>
    <row r="45" spans="1:21" ht="16" x14ac:dyDescent="0.2">
      <c r="A45" s="5">
        <v>3226.65</v>
      </c>
      <c r="B45" s="6">
        <v>0.32269999999999999</v>
      </c>
      <c r="C45" s="4">
        <v>189</v>
      </c>
      <c r="D45" s="6">
        <v>0.56079999999999997</v>
      </c>
      <c r="E45" s="4">
        <v>17.072199999999999</v>
      </c>
      <c r="F45" s="4">
        <v>0</v>
      </c>
      <c r="G45" s="4">
        <v>12</v>
      </c>
      <c r="H45" s="4">
        <v>1</v>
      </c>
    </row>
    <row r="46" spans="1:21" ht="16" x14ac:dyDescent="0.2">
      <c r="A46" s="5">
        <v>1913.7</v>
      </c>
      <c r="B46" s="6">
        <v>0.19139999999999999</v>
      </c>
      <c r="C46" s="4">
        <v>112</v>
      </c>
      <c r="D46" s="6">
        <v>0.58930000000000005</v>
      </c>
      <c r="E46" s="4">
        <v>17.086600000000001</v>
      </c>
      <c r="F46" s="4">
        <v>0</v>
      </c>
      <c r="G46" s="4">
        <v>17</v>
      </c>
      <c r="H46" s="4">
        <v>3</v>
      </c>
    </row>
    <row r="47" spans="1:21" ht="16" x14ac:dyDescent="0.2">
      <c r="A47" s="5">
        <v>7127.45</v>
      </c>
      <c r="B47" s="6">
        <v>0.7127</v>
      </c>
      <c r="C47" s="4">
        <v>416</v>
      </c>
      <c r="D47" s="6">
        <v>0.60580000000000001</v>
      </c>
      <c r="E47" s="4">
        <v>17.133299999999998</v>
      </c>
      <c r="F47" s="4">
        <v>0</v>
      </c>
      <c r="G47" s="4">
        <v>4</v>
      </c>
      <c r="H47" s="4">
        <v>1</v>
      </c>
    </row>
    <row r="48" spans="1:21" ht="16" x14ac:dyDescent="0.2">
      <c r="A48" s="5">
        <v>8026.2749999999996</v>
      </c>
      <c r="B48" s="6">
        <v>0.80259999999999998</v>
      </c>
      <c r="C48" s="4">
        <v>465</v>
      </c>
      <c r="D48" s="6">
        <v>0.59350000000000003</v>
      </c>
      <c r="E48" s="4">
        <v>17.2608</v>
      </c>
      <c r="F48" s="4">
        <v>0</v>
      </c>
      <c r="G48" s="4">
        <v>3</v>
      </c>
      <c r="H48" s="4">
        <v>2</v>
      </c>
    </row>
    <row r="49" spans="1:8" ht="16" x14ac:dyDescent="0.2">
      <c r="A49" s="5">
        <v>4680.6499999999996</v>
      </c>
      <c r="B49" s="6">
        <v>0.46810000000000002</v>
      </c>
      <c r="C49" s="4">
        <v>271</v>
      </c>
      <c r="D49" s="6">
        <v>0.58299999999999996</v>
      </c>
      <c r="E49" s="4">
        <v>17.271799999999999</v>
      </c>
      <c r="F49" s="4">
        <v>0</v>
      </c>
      <c r="G49" s="4">
        <v>7</v>
      </c>
      <c r="H49" s="4">
        <v>3</v>
      </c>
    </row>
    <row r="50" spans="1:8" ht="16" x14ac:dyDescent="0.2">
      <c r="A50" s="5">
        <v>3233.6</v>
      </c>
      <c r="B50" s="6">
        <v>0.32340000000000002</v>
      </c>
      <c r="C50" s="4">
        <v>187</v>
      </c>
      <c r="D50" s="6">
        <v>0.55610000000000004</v>
      </c>
      <c r="E50" s="4">
        <v>17.292000000000002</v>
      </c>
      <c r="F50" s="4">
        <v>0</v>
      </c>
      <c r="G50" s="4">
        <v>6</v>
      </c>
      <c r="H50" s="4">
        <v>2</v>
      </c>
    </row>
    <row r="51" spans="1:8" ht="16" x14ac:dyDescent="0.2">
      <c r="A51" s="5">
        <v>3233.6</v>
      </c>
      <c r="B51" s="6">
        <v>0.32340000000000002</v>
      </c>
      <c r="C51" s="4">
        <v>187</v>
      </c>
      <c r="D51" s="6">
        <v>0.55610000000000004</v>
      </c>
      <c r="E51" s="4">
        <v>17.292000000000002</v>
      </c>
      <c r="F51" s="4">
        <v>0</v>
      </c>
      <c r="G51" s="4">
        <v>6</v>
      </c>
      <c r="H51" s="4">
        <v>4</v>
      </c>
    </row>
    <row r="52" spans="1:8" ht="16" x14ac:dyDescent="0.2">
      <c r="A52" s="5">
        <v>5970.7</v>
      </c>
      <c r="B52" s="6">
        <v>0.59709999999999996</v>
      </c>
      <c r="C52" s="4">
        <v>342</v>
      </c>
      <c r="D52" s="6">
        <v>0.5877</v>
      </c>
      <c r="E52" s="4">
        <v>17.458200000000001</v>
      </c>
      <c r="F52" s="4">
        <v>0</v>
      </c>
      <c r="G52" s="4">
        <v>4</v>
      </c>
      <c r="H52" s="4">
        <v>5</v>
      </c>
    </row>
    <row r="53" spans="1:8" ht="16" x14ac:dyDescent="0.2">
      <c r="A53" s="5">
        <v>1717.4</v>
      </c>
      <c r="B53" s="6">
        <v>0.17169999999999999</v>
      </c>
      <c r="C53" s="4">
        <v>98</v>
      </c>
      <c r="D53" s="6">
        <v>0.54079999999999995</v>
      </c>
      <c r="E53" s="4">
        <v>17.5245</v>
      </c>
      <c r="F53" s="4">
        <v>0</v>
      </c>
      <c r="G53" s="4">
        <v>18</v>
      </c>
      <c r="H53" s="4">
        <v>3</v>
      </c>
    </row>
    <row r="54" spans="1:8" ht="16" x14ac:dyDescent="0.2">
      <c r="A54" s="5">
        <v>8605.75</v>
      </c>
      <c r="B54" s="6">
        <v>0.86060000000000003</v>
      </c>
      <c r="C54" s="4">
        <v>486</v>
      </c>
      <c r="D54" s="6">
        <v>0.59260000000000002</v>
      </c>
      <c r="E54" s="4">
        <v>17.7073</v>
      </c>
      <c r="F54" s="4">
        <v>0</v>
      </c>
      <c r="G54" s="4">
        <v>2</v>
      </c>
      <c r="H54" s="4">
        <v>5</v>
      </c>
    </row>
    <row r="55" spans="1:8" ht="16" x14ac:dyDescent="0.2">
      <c r="A55" s="5">
        <v>2827.6750000000002</v>
      </c>
      <c r="B55" s="6">
        <v>0.2828</v>
      </c>
      <c r="C55" s="4">
        <v>158</v>
      </c>
      <c r="D55" s="6">
        <v>0.57589999999999997</v>
      </c>
      <c r="E55" s="4">
        <v>17.896699999999999</v>
      </c>
      <c r="F55" s="4">
        <v>0</v>
      </c>
      <c r="G55" s="4">
        <v>13</v>
      </c>
      <c r="H55" s="4">
        <v>2</v>
      </c>
    </row>
    <row r="56" spans="1:8" ht="16" x14ac:dyDescent="0.2">
      <c r="A56" s="5">
        <v>5764.375</v>
      </c>
      <c r="B56" s="6">
        <v>0.57640000000000002</v>
      </c>
      <c r="C56" s="4">
        <v>322</v>
      </c>
      <c r="D56" s="6">
        <v>0.59319999999999995</v>
      </c>
      <c r="E56" s="4">
        <v>17.901800000000001</v>
      </c>
      <c r="F56" s="4">
        <v>0</v>
      </c>
      <c r="G56" s="4">
        <v>5</v>
      </c>
      <c r="H56" s="4">
        <v>1</v>
      </c>
    </row>
    <row r="57" spans="1:8" ht="16" x14ac:dyDescent="0.2">
      <c r="A57" s="5">
        <v>2149.2750000000001</v>
      </c>
      <c r="B57" s="6">
        <v>0.21490000000000001</v>
      </c>
      <c r="C57" s="4">
        <v>120</v>
      </c>
      <c r="D57" s="6">
        <v>0.60829999999999995</v>
      </c>
      <c r="E57" s="4">
        <v>17.910599999999999</v>
      </c>
      <c r="F57" s="4">
        <v>0</v>
      </c>
      <c r="G57" s="4">
        <v>20</v>
      </c>
      <c r="H57" s="4">
        <v>3</v>
      </c>
    </row>
    <row r="58" spans="1:8" ht="16" x14ac:dyDescent="0.2">
      <c r="A58" s="5">
        <v>7221.7749999999996</v>
      </c>
      <c r="B58" s="6">
        <v>0.72219999999999995</v>
      </c>
      <c r="C58" s="4">
        <v>398</v>
      </c>
      <c r="D58" s="6">
        <v>0.60050000000000003</v>
      </c>
      <c r="E58" s="4">
        <v>18.145199999999999</v>
      </c>
      <c r="F58" s="4">
        <v>0</v>
      </c>
      <c r="G58" s="4">
        <v>3</v>
      </c>
      <c r="H58" s="4">
        <v>5</v>
      </c>
    </row>
    <row r="59" spans="1:8" ht="16" x14ac:dyDescent="0.2">
      <c r="A59" s="5">
        <v>1295.925</v>
      </c>
      <c r="B59" s="6">
        <v>0.12959999999999999</v>
      </c>
      <c r="C59" s="4">
        <v>70</v>
      </c>
      <c r="D59" s="6">
        <v>0.55710000000000004</v>
      </c>
      <c r="E59" s="4">
        <v>18.513200000000001</v>
      </c>
      <c r="F59" s="4">
        <v>0</v>
      </c>
      <c r="G59" s="4">
        <v>18</v>
      </c>
      <c r="H59" s="4">
        <v>2</v>
      </c>
    </row>
    <row r="60" spans="1:8" ht="16" x14ac:dyDescent="0.2">
      <c r="A60" s="5">
        <v>1295.925</v>
      </c>
      <c r="B60" s="6">
        <v>0.12959999999999999</v>
      </c>
      <c r="C60" s="4">
        <v>70</v>
      </c>
      <c r="D60" s="6">
        <v>0.55710000000000004</v>
      </c>
      <c r="E60" s="4">
        <v>18.513200000000001</v>
      </c>
      <c r="F60" s="4">
        <v>0</v>
      </c>
      <c r="G60" s="4">
        <v>18</v>
      </c>
      <c r="H60" s="4">
        <v>4</v>
      </c>
    </row>
    <row r="61" spans="1:8" ht="16" x14ac:dyDescent="0.2">
      <c r="A61" s="5">
        <v>2520.375</v>
      </c>
      <c r="B61" s="6">
        <v>0.252</v>
      </c>
      <c r="C61" s="4">
        <v>136</v>
      </c>
      <c r="D61" s="6">
        <v>0.55879999999999996</v>
      </c>
      <c r="E61" s="4">
        <v>18.5322</v>
      </c>
      <c r="F61" s="4">
        <v>0</v>
      </c>
      <c r="G61" s="4">
        <v>12</v>
      </c>
      <c r="H61" s="4">
        <v>3</v>
      </c>
    </row>
    <row r="62" spans="1:8" ht="16" x14ac:dyDescent="0.2">
      <c r="A62" s="5">
        <v>1473.9</v>
      </c>
      <c r="B62" s="6">
        <v>0.1474</v>
      </c>
      <c r="C62" s="4">
        <v>79</v>
      </c>
      <c r="D62" s="6">
        <v>0.58230000000000004</v>
      </c>
      <c r="E62" s="4">
        <v>18.657</v>
      </c>
      <c r="F62" s="4">
        <v>0</v>
      </c>
      <c r="G62" s="4">
        <v>12</v>
      </c>
      <c r="H62" s="4">
        <v>2</v>
      </c>
    </row>
    <row r="63" spans="1:8" ht="16" x14ac:dyDescent="0.2">
      <c r="A63" s="5">
        <v>1473.9</v>
      </c>
      <c r="B63" s="6">
        <v>0.1474</v>
      </c>
      <c r="C63" s="4">
        <v>79</v>
      </c>
      <c r="D63" s="6">
        <v>0.58230000000000004</v>
      </c>
      <c r="E63" s="4">
        <v>18.657</v>
      </c>
      <c r="F63" s="4">
        <v>0</v>
      </c>
      <c r="G63" s="4">
        <v>12</v>
      </c>
      <c r="H63" s="4">
        <v>4</v>
      </c>
    </row>
    <row r="64" spans="1:8" ht="16" x14ac:dyDescent="0.2">
      <c r="A64" s="5">
        <v>3134.15</v>
      </c>
      <c r="B64" s="6">
        <v>0.31340000000000001</v>
      </c>
      <c r="C64" s="4">
        <v>167</v>
      </c>
      <c r="D64" s="6">
        <v>0.5988</v>
      </c>
      <c r="E64" s="4">
        <v>18.767399999999999</v>
      </c>
      <c r="F64" s="4">
        <v>0</v>
      </c>
      <c r="G64" s="4">
        <v>11</v>
      </c>
      <c r="H64" s="4">
        <v>4</v>
      </c>
    </row>
    <row r="65" spans="1:8" ht="16" x14ac:dyDescent="0.2">
      <c r="A65" s="5">
        <v>9800.65</v>
      </c>
      <c r="B65" s="6">
        <v>0.98009999999999997</v>
      </c>
      <c r="C65" s="4">
        <v>520</v>
      </c>
      <c r="D65" s="6">
        <v>0.59419999999999995</v>
      </c>
      <c r="E65" s="4">
        <v>18.8474</v>
      </c>
      <c r="F65" s="4">
        <v>0</v>
      </c>
      <c r="G65" s="4">
        <v>3</v>
      </c>
      <c r="H65" s="4">
        <v>3</v>
      </c>
    </row>
    <row r="66" spans="1:8" ht="16" x14ac:dyDescent="0.2">
      <c r="A66" s="5">
        <v>8147.5749999999998</v>
      </c>
      <c r="B66" s="6">
        <v>0.81479999999999997</v>
      </c>
      <c r="C66" s="4">
        <v>428</v>
      </c>
      <c r="D66" s="6">
        <v>0.60050000000000003</v>
      </c>
      <c r="E66" s="4">
        <v>19.0364</v>
      </c>
      <c r="F66" s="4">
        <v>0</v>
      </c>
      <c r="G66" s="4">
        <v>3</v>
      </c>
      <c r="H66" s="4">
        <v>4</v>
      </c>
    </row>
    <row r="67" spans="1:8" ht="16" x14ac:dyDescent="0.2">
      <c r="A67" s="5">
        <v>3834.4250000000002</v>
      </c>
      <c r="B67" s="6">
        <v>0.38340000000000002</v>
      </c>
      <c r="C67" s="4">
        <v>200</v>
      </c>
      <c r="D67" s="6">
        <v>0.60499999999999998</v>
      </c>
      <c r="E67" s="4">
        <v>19.1721</v>
      </c>
      <c r="F67" s="4">
        <v>0</v>
      </c>
      <c r="G67" s="4">
        <v>11</v>
      </c>
      <c r="H67" s="4">
        <v>1</v>
      </c>
    </row>
    <row r="68" spans="1:8" ht="16" x14ac:dyDescent="0.2">
      <c r="A68" s="5">
        <v>3625.5</v>
      </c>
      <c r="B68" s="6">
        <v>0.36249999999999999</v>
      </c>
      <c r="C68" s="4">
        <v>189</v>
      </c>
      <c r="D68" s="6">
        <v>0.58199999999999996</v>
      </c>
      <c r="E68" s="4">
        <v>19.182500000000001</v>
      </c>
      <c r="F68" s="4">
        <v>0</v>
      </c>
      <c r="G68" s="4">
        <v>11</v>
      </c>
      <c r="H68" s="4">
        <v>3</v>
      </c>
    </row>
    <row r="69" spans="1:8" ht="16" x14ac:dyDescent="0.2">
      <c r="A69" s="5">
        <v>4802.7250000000004</v>
      </c>
      <c r="B69" s="6">
        <v>0.4803</v>
      </c>
      <c r="C69" s="4">
        <v>249</v>
      </c>
      <c r="D69" s="6">
        <v>0.58630000000000004</v>
      </c>
      <c r="E69" s="4">
        <v>19.2881</v>
      </c>
      <c r="F69" s="4">
        <v>0</v>
      </c>
      <c r="G69" s="4">
        <v>7</v>
      </c>
      <c r="H69" s="4">
        <v>5</v>
      </c>
    </row>
    <row r="70" spans="1:8" ht="16" x14ac:dyDescent="0.2">
      <c r="A70" s="5">
        <v>4411.0749999999998</v>
      </c>
      <c r="B70" s="6">
        <v>0.44109999999999999</v>
      </c>
      <c r="C70" s="4">
        <v>227</v>
      </c>
      <c r="D70" s="6">
        <v>0.59030000000000005</v>
      </c>
      <c r="E70" s="4">
        <v>19.431999999999999</v>
      </c>
      <c r="F70" s="4">
        <v>0</v>
      </c>
      <c r="G70" s="4">
        <v>9</v>
      </c>
      <c r="H70" s="4">
        <v>1</v>
      </c>
    </row>
    <row r="71" spans="1:8" ht="16" x14ac:dyDescent="0.2">
      <c r="A71" s="5">
        <v>2957.5</v>
      </c>
      <c r="B71" s="6">
        <v>0.29580000000000001</v>
      </c>
      <c r="C71" s="4">
        <v>152</v>
      </c>
      <c r="D71" s="6">
        <v>0.55920000000000003</v>
      </c>
      <c r="E71" s="4">
        <v>19.4572</v>
      </c>
      <c r="F71" s="4">
        <v>0</v>
      </c>
      <c r="G71" s="4">
        <v>14</v>
      </c>
      <c r="H71" s="4">
        <v>5</v>
      </c>
    </row>
    <row r="72" spans="1:8" ht="16" x14ac:dyDescent="0.2">
      <c r="A72" s="5">
        <v>2213.35</v>
      </c>
      <c r="B72" s="6">
        <v>0.2213</v>
      </c>
      <c r="C72" s="4">
        <v>112</v>
      </c>
      <c r="D72" s="6">
        <v>0.61609999999999998</v>
      </c>
      <c r="E72" s="4">
        <v>19.7621</v>
      </c>
      <c r="F72" s="4">
        <v>0</v>
      </c>
      <c r="G72" s="4">
        <v>15</v>
      </c>
      <c r="H72" s="4">
        <v>3</v>
      </c>
    </row>
    <row r="73" spans="1:8" ht="16" x14ac:dyDescent="0.2">
      <c r="A73" s="5">
        <v>4280.2749999999996</v>
      </c>
      <c r="B73" s="6">
        <v>0.42799999999999999</v>
      </c>
      <c r="C73" s="4">
        <v>215</v>
      </c>
      <c r="D73" s="6">
        <v>0.59530000000000005</v>
      </c>
      <c r="E73" s="4">
        <v>19.908300000000001</v>
      </c>
      <c r="F73" s="4">
        <v>0</v>
      </c>
      <c r="G73" s="4">
        <v>9</v>
      </c>
      <c r="H73" s="4">
        <v>4</v>
      </c>
    </row>
    <row r="74" spans="1:8" ht="16" x14ac:dyDescent="0.2">
      <c r="A74" s="4">
        <v>996.625</v>
      </c>
      <c r="B74" s="6">
        <v>9.9699999999999997E-2</v>
      </c>
      <c r="C74" s="4">
        <v>50</v>
      </c>
      <c r="D74" s="6">
        <v>0.66</v>
      </c>
      <c r="E74" s="4">
        <v>19.932500000000001</v>
      </c>
      <c r="F74" s="4">
        <v>0</v>
      </c>
      <c r="G74" s="4">
        <v>16</v>
      </c>
      <c r="H74" s="4">
        <v>2</v>
      </c>
    </row>
    <row r="75" spans="1:8" ht="16" x14ac:dyDescent="0.2">
      <c r="A75" s="4">
        <v>996.625</v>
      </c>
      <c r="B75" s="6">
        <v>9.9699999999999997E-2</v>
      </c>
      <c r="C75" s="4">
        <v>50</v>
      </c>
      <c r="D75" s="6">
        <v>0.66</v>
      </c>
      <c r="E75" s="4">
        <v>19.932500000000001</v>
      </c>
      <c r="F75" s="4">
        <v>0</v>
      </c>
      <c r="G75" s="4">
        <v>16</v>
      </c>
      <c r="H75" s="4">
        <v>4</v>
      </c>
    </row>
    <row r="76" spans="1:8" ht="16" x14ac:dyDescent="0.2">
      <c r="A76" s="5">
        <v>8327.5499999999993</v>
      </c>
      <c r="B76" s="6">
        <v>0.83279999999999998</v>
      </c>
      <c r="C76" s="4">
        <v>417</v>
      </c>
      <c r="D76" s="6">
        <v>0.60189999999999999</v>
      </c>
      <c r="E76" s="4">
        <v>19.970099999999999</v>
      </c>
      <c r="F76" s="4">
        <v>0</v>
      </c>
      <c r="G76" s="4">
        <v>2</v>
      </c>
      <c r="H76" s="4">
        <v>2</v>
      </c>
    </row>
    <row r="77" spans="1:8" ht="16" x14ac:dyDescent="0.2">
      <c r="A77" s="5">
        <v>8327.5499999999993</v>
      </c>
      <c r="B77" s="6">
        <v>0.83279999999999998</v>
      </c>
      <c r="C77" s="4">
        <v>417</v>
      </c>
      <c r="D77" s="6">
        <v>0.60189999999999999</v>
      </c>
      <c r="E77" s="4">
        <v>19.970099999999999</v>
      </c>
      <c r="F77" s="4">
        <v>0</v>
      </c>
      <c r="G77" s="4">
        <v>2</v>
      </c>
      <c r="H77" s="4">
        <v>4</v>
      </c>
    </row>
    <row r="78" spans="1:8" ht="16" x14ac:dyDescent="0.2">
      <c r="A78" s="5">
        <v>2038.95</v>
      </c>
      <c r="B78" s="6">
        <v>0.2039</v>
      </c>
      <c r="C78" s="4">
        <v>102</v>
      </c>
      <c r="D78" s="6">
        <v>0.65690000000000004</v>
      </c>
      <c r="E78" s="4">
        <v>19.989699999999999</v>
      </c>
      <c r="F78" s="4">
        <v>0</v>
      </c>
      <c r="G78" s="4">
        <v>16</v>
      </c>
      <c r="H78" s="4">
        <v>5</v>
      </c>
    </row>
    <row r="79" spans="1:8" ht="16" x14ac:dyDescent="0.2">
      <c r="A79" s="5">
        <v>4416.9250000000002</v>
      </c>
      <c r="B79" s="6">
        <v>0.44169999999999998</v>
      </c>
      <c r="C79" s="4">
        <v>219</v>
      </c>
      <c r="D79" s="6">
        <v>0.621</v>
      </c>
      <c r="E79" s="4">
        <v>20.168600000000001</v>
      </c>
      <c r="F79" s="4">
        <v>0</v>
      </c>
      <c r="G79" s="4">
        <v>8</v>
      </c>
      <c r="H79" s="4">
        <v>5</v>
      </c>
    </row>
    <row r="80" spans="1:8" ht="16" x14ac:dyDescent="0.2">
      <c r="A80" s="5">
        <v>5186.8500000000004</v>
      </c>
      <c r="B80" s="6">
        <v>0.51870000000000005</v>
      </c>
      <c r="C80" s="4">
        <v>256</v>
      </c>
      <c r="D80" s="6">
        <v>0.59379999999999999</v>
      </c>
      <c r="E80" s="4">
        <v>20.261099999999999</v>
      </c>
      <c r="F80" s="4">
        <v>0</v>
      </c>
      <c r="G80" s="4">
        <v>4</v>
      </c>
      <c r="H80" s="4">
        <v>2</v>
      </c>
    </row>
    <row r="81" spans="1:8" ht="16" x14ac:dyDescent="0.2">
      <c r="A81" s="5">
        <v>5186.8500000000004</v>
      </c>
      <c r="B81" s="6">
        <v>0.51870000000000005</v>
      </c>
      <c r="C81" s="4">
        <v>256</v>
      </c>
      <c r="D81" s="6">
        <v>0.59379999999999999</v>
      </c>
      <c r="E81" s="4">
        <v>20.261099999999999</v>
      </c>
      <c r="F81" s="4">
        <v>0</v>
      </c>
      <c r="G81" s="4">
        <v>4</v>
      </c>
      <c r="H81" s="4">
        <v>4</v>
      </c>
    </row>
    <row r="82" spans="1:8" ht="16" x14ac:dyDescent="0.2">
      <c r="A82" s="5">
        <v>2320.625</v>
      </c>
      <c r="B82" s="6">
        <v>0.2321</v>
      </c>
      <c r="C82" s="4">
        <v>108</v>
      </c>
      <c r="D82" s="6">
        <v>0.62960000000000005</v>
      </c>
      <c r="E82" s="4">
        <v>21.487300000000001</v>
      </c>
      <c r="F82" s="4">
        <v>0</v>
      </c>
      <c r="G82" s="4">
        <v>8</v>
      </c>
      <c r="H82" s="4">
        <v>4</v>
      </c>
    </row>
    <row r="83" spans="1:8" ht="16" x14ac:dyDescent="0.2">
      <c r="A83" s="5">
        <v>2320.625</v>
      </c>
      <c r="B83" s="6">
        <v>0.2321</v>
      </c>
      <c r="C83" s="4">
        <v>108</v>
      </c>
      <c r="D83" s="6">
        <v>0.62960000000000005</v>
      </c>
      <c r="E83" s="4">
        <v>21.487300000000001</v>
      </c>
      <c r="F83" s="4">
        <v>0</v>
      </c>
      <c r="G83" s="4">
        <v>8</v>
      </c>
      <c r="H83" s="4">
        <v>2</v>
      </c>
    </row>
    <row r="84" spans="1:8" ht="16" x14ac:dyDescent="0.2">
      <c r="A84" s="5">
        <v>4764.3999999999996</v>
      </c>
      <c r="B84" s="6">
        <v>0.47639999999999999</v>
      </c>
      <c r="C84" s="4">
        <v>218</v>
      </c>
      <c r="D84" s="6">
        <v>0.60550000000000004</v>
      </c>
      <c r="E84" s="4">
        <v>21.855</v>
      </c>
      <c r="F84" s="4">
        <v>0</v>
      </c>
      <c r="G84" s="4">
        <v>8</v>
      </c>
      <c r="H84" s="4">
        <v>1</v>
      </c>
    </row>
    <row r="85" spans="1:8" ht="16" x14ac:dyDescent="0.2">
      <c r="A85" s="5">
        <v>2393.9749999999999</v>
      </c>
      <c r="B85" s="6">
        <v>0.2394</v>
      </c>
      <c r="C85" s="4">
        <v>108</v>
      </c>
      <c r="D85" s="6">
        <v>0.62039999999999995</v>
      </c>
      <c r="E85" s="4">
        <v>22.166399999999999</v>
      </c>
      <c r="F85" s="4">
        <v>0</v>
      </c>
      <c r="G85" s="4">
        <v>20</v>
      </c>
      <c r="H85" s="4">
        <v>5</v>
      </c>
    </row>
    <row r="86" spans="1:8" ht="16" x14ac:dyDescent="0.2">
      <c r="A86" s="5">
        <v>6009.3</v>
      </c>
      <c r="B86" s="6">
        <v>0.60089999999999999</v>
      </c>
      <c r="C86" s="4">
        <v>270</v>
      </c>
      <c r="D86" s="6">
        <v>0.59630000000000005</v>
      </c>
      <c r="E86" s="4">
        <v>22.256699999999999</v>
      </c>
      <c r="F86" s="4">
        <v>0</v>
      </c>
      <c r="G86" s="4">
        <v>6</v>
      </c>
      <c r="H86" s="4">
        <v>3</v>
      </c>
    </row>
    <row r="87" spans="1:8" ht="16" x14ac:dyDescent="0.2">
      <c r="A87" s="5">
        <v>2119.6999999999998</v>
      </c>
      <c r="B87" s="6">
        <v>0.21199999999999999</v>
      </c>
      <c r="C87" s="4">
        <v>91</v>
      </c>
      <c r="D87" s="6">
        <v>0.61539999999999995</v>
      </c>
      <c r="E87" s="4">
        <v>23.293399999999998</v>
      </c>
      <c r="F87" s="4">
        <v>0</v>
      </c>
      <c r="G87" s="4">
        <v>19</v>
      </c>
      <c r="H87" s="4">
        <v>1</v>
      </c>
    </row>
    <row r="88" spans="1:8" ht="16" x14ac:dyDescent="0.2">
      <c r="A88" s="5">
        <v>1947.35</v>
      </c>
      <c r="B88" s="6">
        <v>0.19470000000000001</v>
      </c>
      <c r="C88" s="4">
        <v>82</v>
      </c>
      <c r="D88" s="6">
        <v>0.60980000000000001</v>
      </c>
      <c r="E88" s="4">
        <v>23.748200000000001</v>
      </c>
      <c r="F88" s="4">
        <v>0</v>
      </c>
      <c r="G88" s="4">
        <v>21</v>
      </c>
      <c r="H88" s="4">
        <v>3</v>
      </c>
    </row>
    <row r="89" spans="1:8" ht="16" x14ac:dyDescent="0.2">
      <c r="A89" s="5">
        <v>3111.0749999999998</v>
      </c>
      <c r="B89" s="6">
        <v>0.31109999999999999</v>
      </c>
      <c r="C89" s="4">
        <v>130</v>
      </c>
      <c r="D89" s="6">
        <v>0.61539999999999995</v>
      </c>
      <c r="E89" s="4">
        <v>23.9313</v>
      </c>
      <c r="F89" s="4">
        <v>0</v>
      </c>
      <c r="G89" s="4">
        <v>17</v>
      </c>
      <c r="H89" s="4">
        <v>5</v>
      </c>
    </row>
    <row r="90" spans="1:8" ht="16" x14ac:dyDescent="0.2">
      <c r="A90" s="5">
        <v>3840.875</v>
      </c>
      <c r="B90" s="6">
        <v>0.3841</v>
      </c>
      <c r="C90" s="4">
        <v>156</v>
      </c>
      <c r="D90" s="6">
        <v>0.58330000000000004</v>
      </c>
      <c r="E90" s="4">
        <v>24.620999999999999</v>
      </c>
      <c r="F90" s="4">
        <v>0</v>
      </c>
      <c r="G90" s="4">
        <v>14</v>
      </c>
      <c r="H90" s="4">
        <v>1</v>
      </c>
    </row>
    <row r="91" spans="1:8" ht="16" x14ac:dyDescent="0.2">
      <c r="A91" s="5">
        <v>3104.6</v>
      </c>
      <c r="B91" s="6">
        <v>0.3105</v>
      </c>
      <c r="C91" s="4">
        <v>120</v>
      </c>
      <c r="D91" s="6">
        <v>0.61670000000000003</v>
      </c>
      <c r="E91" s="4">
        <v>25.871700000000001</v>
      </c>
      <c r="F91" s="4">
        <v>0</v>
      </c>
      <c r="G91" s="4">
        <v>16</v>
      </c>
      <c r="H91" s="4">
        <v>1</v>
      </c>
    </row>
    <row r="92" spans="1:8" ht="16" x14ac:dyDescent="0.2">
      <c r="A92" s="5">
        <v>1982.75</v>
      </c>
      <c r="B92" s="6">
        <v>0.1983</v>
      </c>
      <c r="C92" s="4">
        <v>75</v>
      </c>
      <c r="D92" s="6">
        <v>0.57330000000000003</v>
      </c>
      <c r="E92" s="4">
        <v>26.436699999999998</v>
      </c>
      <c r="F92" s="4">
        <v>0</v>
      </c>
      <c r="G92" s="4">
        <v>14</v>
      </c>
      <c r="H92" s="4">
        <v>4</v>
      </c>
    </row>
    <row r="93" spans="1:8" ht="16" x14ac:dyDescent="0.2">
      <c r="A93" s="5">
        <v>1982.75</v>
      </c>
      <c r="B93" s="6">
        <v>0.1983</v>
      </c>
      <c r="C93" s="4">
        <v>75</v>
      </c>
      <c r="D93" s="6">
        <v>0.57330000000000003</v>
      </c>
      <c r="E93" s="4">
        <v>26.436699999999998</v>
      </c>
      <c r="F93" s="4">
        <v>0</v>
      </c>
      <c r="G93" s="4">
        <v>14</v>
      </c>
      <c r="H93" s="4">
        <v>2</v>
      </c>
    </row>
    <row r="94" spans="1:8" ht="16" x14ac:dyDescent="0.2">
      <c r="A94" s="5">
        <v>3174.15</v>
      </c>
      <c r="B94" s="6">
        <v>0.31740000000000002</v>
      </c>
      <c r="C94" s="4">
        <v>119</v>
      </c>
      <c r="D94" s="6">
        <v>0.64710000000000001</v>
      </c>
      <c r="E94" s="4">
        <v>26.673500000000001</v>
      </c>
      <c r="F94" s="4">
        <v>0</v>
      </c>
      <c r="G94" s="4">
        <v>19</v>
      </c>
      <c r="H94" s="4">
        <v>2</v>
      </c>
    </row>
    <row r="95" spans="1:8" ht="16" x14ac:dyDescent="0.2">
      <c r="A95" s="5">
        <v>3149.875</v>
      </c>
      <c r="B95" s="6">
        <v>0.315</v>
      </c>
      <c r="C95" s="4">
        <v>118</v>
      </c>
      <c r="D95" s="6">
        <v>0.65249999999999997</v>
      </c>
      <c r="E95" s="4">
        <v>26.693899999999999</v>
      </c>
      <c r="F95" s="4">
        <v>0</v>
      </c>
      <c r="G95" s="4">
        <v>16</v>
      </c>
      <c r="H95" s="4">
        <v>3</v>
      </c>
    </row>
    <row r="96" spans="1:8" ht="16" x14ac:dyDescent="0.2">
      <c r="A96" s="5">
        <v>2750.9749999999999</v>
      </c>
      <c r="B96" s="6">
        <v>0.27510000000000001</v>
      </c>
      <c r="C96" s="4">
        <v>103</v>
      </c>
      <c r="D96" s="6">
        <v>0.64080000000000004</v>
      </c>
      <c r="E96" s="4">
        <v>26.708500000000001</v>
      </c>
      <c r="F96" s="4">
        <v>0</v>
      </c>
      <c r="G96" s="4">
        <v>17</v>
      </c>
      <c r="H96" s="4">
        <v>2</v>
      </c>
    </row>
    <row r="97" spans="1:19" ht="16" x14ac:dyDescent="0.2">
      <c r="A97" s="5">
        <v>3119.05</v>
      </c>
      <c r="B97" s="6">
        <v>0.31190000000000001</v>
      </c>
      <c r="C97" s="4">
        <v>109</v>
      </c>
      <c r="D97" s="6">
        <v>0.62390000000000001</v>
      </c>
      <c r="E97" s="4">
        <v>28.615100000000002</v>
      </c>
      <c r="F97" s="4">
        <v>0</v>
      </c>
      <c r="G97" s="4">
        <v>21</v>
      </c>
      <c r="H97" s="4">
        <v>1</v>
      </c>
    </row>
    <row r="98" spans="1:19" ht="16" x14ac:dyDescent="0.2">
      <c r="A98" s="5">
        <v>3336.55</v>
      </c>
      <c r="B98" s="6">
        <v>0.3337</v>
      </c>
      <c r="C98" s="4">
        <v>112</v>
      </c>
      <c r="D98" s="6">
        <v>0.65180000000000005</v>
      </c>
      <c r="E98" s="4">
        <v>29.790600000000001</v>
      </c>
      <c r="F98" s="4">
        <v>0</v>
      </c>
      <c r="G98" s="4">
        <v>19</v>
      </c>
      <c r="H98" s="4">
        <v>5</v>
      </c>
    </row>
    <row r="99" spans="1:19" ht="16" x14ac:dyDescent="0.2">
      <c r="A99" s="5">
        <v>3382.3249999999998</v>
      </c>
      <c r="B99" s="6">
        <v>0.3382</v>
      </c>
      <c r="C99" s="4">
        <v>112</v>
      </c>
      <c r="D99" s="6">
        <v>0.65180000000000005</v>
      </c>
      <c r="E99" s="4">
        <v>30.199300000000001</v>
      </c>
      <c r="F99" s="4">
        <v>0</v>
      </c>
      <c r="G99" s="4">
        <v>19</v>
      </c>
      <c r="H99" s="4">
        <v>3</v>
      </c>
    </row>
    <row r="100" spans="1:19" ht="16" x14ac:dyDescent="0.2">
      <c r="A100" s="5">
        <v>3019.2750000000001</v>
      </c>
      <c r="B100" s="6">
        <v>0.3019</v>
      </c>
      <c r="C100" s="4">
        <v>99</v>
      </c>
      <c r="D100" s="6">
        <v>0.64649999999999996</v>
      </c>
      <c r="E100" s="4">
        <v>30.497699999999998</v>
      </c>
      <c r="F100" s="4">
        <v>0</v>
      </c>
      <c r="G100" s="4">
        <v>17</v>
      </c>
      <c r="H100" s="4">
        <v>1</v>
      </c>
    </row>
    <row r="101" spans="1:19" ht="16" x14ac:dyDescent="0.2">
      <c r="A101" s="5">
        <v>3265.7750000000001</v>
      </c>
      <c r="B101" s="6">
        <v>0.3266</v>
      </c>
      <c r="C101" s="4">
        <v>92</v>
      </c>
      <c r="D101" s="6">
        <v>0.66300000000000003</v>
      </c>
      <c r="E101" s="4">
        <v>35.497599999999998</v>
      </c>
      <c r="F101" s="4">
        <v>0</v>
      </c>
      <c r="G101" s="4">
        <v>19</v>
      </c>
      <c r="H101" s="4">
        <v>4</v>
      </c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9</v>
      </c>
      <c r="B104" s="4" t="s">
        <v>10</v>
      </c>
      <c r="C104" s="4" t="s">
        <v>11</v>
      </c>
      <c r="D104" s="4" t="s">
        <v>12</v>
      </c>
      <c r="E104" s="4" t="s">
        <v>13</v>
      </c>
      <c r="F104" s="4" t="s">
        <v>2</v>
      </c>
      <c r="G104" s="4" t="s">
        <v>26</v>
      </c>
      <c r="H104" s="4" t="s">
        <v>27</v>
      </c>
      <c r="I104" t="s">
        <v>35</v>
      </c>
      <c r="J104" t="s">
        <v>36</v>
      </c>
      <c r="K104" t="s">
        <v>37</v>
      </c>
    </row>
    <row r="105" spans="1:19" ht="16" x14ac:dyDescent="0.2">
      <c r="A105" s="4">
        <v>689.4</v>
      </c>
      <c r="B105" s="6">
        <v>6.8900000000000003E-2</v>
      </c>
      <c r="C105" s="4">
        <v>133</v>
      </c>
      <c r="D105" s="6">
        <v>0.52629999999999999</v>
      </c>
      <c r="E105" s="4">
        <v>5.1835000000000004</v>
      </c>
      <c r="F105" s="4">
        <v>0</v>
      </c>
      <c r="G105" s="4">
        <v>15</v>
      </c>
      <c r="H105" s="4">
        <v>5</v>
      </c>
    </row>
    <row r="106" spans="1:19" ht="16" x14ac:dyDescent="0.2">
      <c r="A106" s="4">
        <v>644.85</v>
      </c>
      <c r="B106" s="6">
        <v>6.4500000000000002E-2</v>
      </c>
      <c r="C106" s="4">
        <v>114</v>
      </c>
      <c r="D106" s="6">
        <v>0.52629999999999999</v>
      </c>
      <c r="E106" s="4">
        <v>5.6566000000000001</v>
      </c>
      <c r="F106" s="4">
        <v>0</v>
      </c>
      <c r="G106" s="4">
        <v>10</v>
      </c>
      <c r="H106" s="4">
        <v>4</v>
      </c>
    </row>
    <row r="107" spans="1:19" ht="16" x14ac:dyDescent="0.2">
      <c r="A107" s="4">
        <v>644.85</v>
      </c>
      <c r="B107" s="6">
        <v>6.4500000000000002E-2</v>
      </c>
      <c r="C107" s="4">
        <v>114</v>
      </c>
      <c r="D107" s="6">
        <v>0.52629999999999999</v>
      </c>
      <c r="E107" s="4">
        <v>5.6566000000000001</v>
      </c>
      <c r="F107" s="4">
        <v>0</v>
      </c>
      <c r="G107" s="4">
        <v>10</v>
      </c>
      <c r="H107" s="4">
        <v>2</v>
      </c>
    </row>
    <row r="108" spans="1:19" ht="16" x14ac:dyDescent="0.2">
      <c r="A108" s="5">
        <v>3133.9</v>
      </c>
      <c r="B108" s="6">
        <v>0.31340000000000001</v>
      </c>
      <c r="C108" s="4">
        <v>290</v>
      </c>
      <c r="D108" s="6">
        <v>0.53100000000000003</v>
      </c>
      <c r="E108" s="4">
        <v>10.8066</v>
      </c>
      <c r="F108" s="4">
        <v>0</v>
      </c>
      <c r="G108" s="4">
        <v>7</v>
      </c>
      <c r="H108" s="4">
        <v>1</v>
      </c>
    </row>
    <row r="109" spans="1:19" ht="16" x14ac:dyDescent="0.2">
      <c r="A109" s="5">
        <v>1988.4749999999999</v>
      </c>
      <c r="B109" s="6">
        <v>0.1988</v>
      </c>
      <c r="C109" s="4">
        <v>188</v>
      </c>
      <c r="D109" s="6">
        <v>0.53190000000000004</v>
      </c>
      <c r="E109" s="4">
        <v>10.577</v>
      </c>
      <c r="F109" s="4">
        <v>0</v>
      </c>
      <c r="G109" s="4">
        <v>10</v>
      </c>
      <c r="H109" s="4">
        <v>3</v>
      </c>
    </row>
    <row r="110" spans="1:19" ht="16" x14ac:dyDescent="0.2">
      <c r="A110" s="5">
        <v>2041.675</v>
      </c>
      <c r="B110" s="6">
        <v>0.20419999999999999</v>
      </c>
      <c r="C110" s="4">
        <v>173</v>
      </c>
      <c r="D110" s="6">
        <v>0.53759999999999997</v>
      </c>
      <c r="E110" s="4">
        <v>11.801600000000001</v>
      </c>
      <c r="F110" s="4">
        <v>0</v>
      </c>
      <c r="G110" s="4">
        <v>13</v>
      </c>
      <c r="H110" s="4">
        <v>3</v>
      </c>
    </row>
    <row r="111" spans="1:19" ht="16" x14ac:dyDescent="0.2">
      <c r="A111" s="5">
        <v>1717.4</v>
      </c>
      <c r="B111" s="6">
        <v>0.17169999999999999</v>
      </c>
      <c r="C111" s="4">
        <v>98</v>
      </c>
      <c r="D111" s="6">
        <v>0.54079999999999995</v>
      </c>
      <c r="E111" s="4">
        <v>17.5245</v>
      </c>
      <c r="F111" s="4">
        <v>0</v>
      </c>
      <c r="G111" s="4">
        <v>18</v>
      </c>
      <c r="H111" s="4">
        <v>3</v>
      </c>
    </row>
    <row r="112" spans="1:19" ht="16" x14ac:dyDescent="0.2">
      <c r="A112" s="5">
        <v>2266.7249999999999</v>
      </c>
      <c r="B112" s="6">
        <v>0.22670000000000001</v>
      </c>
      <c r="C112" s="4">
        <v>193</v>
      </c>
      <c r="D112" s="6">
        <v>0.54400000000000004</v>
      </c>
      <c r="E112" s="4">
        <v>11.7447</v>
      </c>
      <c r="F112" s="4">
        <v>0</v>
      </c>
      <c r="G112" s="4">
        <v>10</v>
      </c>
      <c r="H112" s="4">
        <v>5</v>
      </c>
    </row>
    <row r="113" spans="1:8" ht="16" x14ac:dyDescent="0.2">
      <c r="A113" s="5">
        <v>1682.9</v>
      </c>
      <c r="B113" s="6">
        <v>0.16830000000000001</v>
      </c>
      <c r="C113" s="4">
        <v>123</v>
      </c>
      <c r="D113" s="6">
        <v>0.54469999999999996</v>
      </c>
      <c r="E113" s="4">
        <v>13.6821</v>
      </c>
      <c r="F113" s="4">
        <v>0</v>
      </c>
      <c r="G113" s="4">
        <v>17</v>
      </c>
      <c r="H113" s="4">
        <v>4</v>
      </c>
    </row>
    <row r="114" spans="1:8" ht="16" x14ac:dyDescent="0.2">
      <c r="A114" s="5">
        <v>4111.3500000000004</v>
      </c>
      <c r="B114" s="6">
        <v>0.41110000000000002</v>
      </c>
      <c r="C114" s="4">
        <v>287</v>
      </c>
      <c r="D114" s="6">
        <v>0.54700000000000004</v>
      </c>
      <c r="E114" s="4">
        <v>14.3253</v>
      </c>
      <c r="F114" s="4">
        <v>0</v>
      </c>
      <c r="G114" s="4">
        <v>6</v>
      </c>
      <c r="H114" s="4">
        <v>5</v>
      </c>
    </row>
    <row r="115" spans="1:8" ht="16" x14ac:dyDescent="0.2">
      <c r="A115" s="5">
        <v>1342.45</v>
      </c>
      <c r="B115" s="6">
        <v>0.13420000000000001</v>
      </c>
      <c r="C115" s="4">
        <v>104</v>
      </c>
      <c r="D115" s="6">
        <v>0.54810000000000003</v>
      </c>
      <c r="E115" s="4">
        <v>12.908200000000001</v>
      </c>
      <c r="F115" s="4">
        <v>0</v>
      </c>
      <c r="G115" s="4">
        <v>21</v>
      </c>
      <c r="H115" s="4">
        <v>2</v>
      </c>
    </row>
    <row r="116" spans="1:8" ht="16" x14ac:dyDescent="0.2">
      <c r="A116" s="5">
        <v>3959.85</v>
      </c>
      <c r="B116" s="6">
        <v>0.39600000000000002</v>
      </c>
      <c r="C116" s="4">
        <v>268</v>
      </c>
      <c r="D116" s="6">
        <v>0.54849999999999999</v>
      </c>
      <c r="E116" s="4">
        <v>14.775600000000001</v>
      </c>
      <c r="F116" s="4">
        <v>0</v>
      </c>
      <c r="G116" s="4">
        <v>7</v>
      </c>
      <c r="H116" s="4">
        <v>4</v>
      </c>
    </row>
    <row r="117" spans="1:8" ht="16" x14ac:dyDescent="0.2">
      <c r="A117" s="5">
        <v>2363.65</v>
      </c>
      <c r="B117" s="6">
        <v>0.2364</v>
      </c>
      <c r="C117" s="4">
        <v>142</v>
      </c>
      <c r="D117" s="6">
        <v>0.54930000000000001</v>
      </c>
      <c r="E117" s="4">
        <v>16.645399999999999</v>
      </c>
      <c r="F117" s="4">
        <v>0</v>
      </c>
      <c r="G117" s="4">
        <v>18</v>
      </c>
      <c r="H117" s="4">
        <v>1</v>
      </c>
    </row>
    <row r="118" spans="1:8" ht="16" x14ac:dyDescent="0.2">
      <c r="A118" s="5">
        <v>2061.15</v>
      </c>
      <c r="B118" s="6">
        <v>0.20610000000000001</v>
      </c>
      <c r="C118" s="4">
        <v>134</v>
      </c>
      <c r="D118" s="6">
        <v>0.55220000000000002</v>
      </c>
      <c r="E118" s="4">
        <v>15.3817</v>
      </c>
      <c r="F118" s="4">
        <v>0</v>
      </c>
      <c r="G118" s="4">
        <v>15</v>
      </c>
      <c r="H118" s="4">
        <v>4</v>
      </c>
    </row>
    <row r="119" spans="1:8" ht="16" x14ac:dyDescent="0.2">
      <c r="A119" s="5">
        <v>2055.65</v>
      </c>
      <c r="B119" s="6">
        <v>0.2056</v>
      </c>
      <c r="C119" s="4">
        <v>126</v>
      </c>
      <c r="D119" s="6">
        <v>0.55559999999999998</v>
      </c>
      <c r="E119" s="4">
        <v>16.314699999999998</v>
      </c>
      <c r="F119" s="4">
        <v>0</v>
      </c>
      <c r="G119" s="4">
        <v>21</v>
      </c>
      <c r="H119" s="4">
        <v>4</v>
      </c>
    </row>
    <row r="120" spans="1:8" ht="16" x14ac:dyDescent="0.2">
      <c r="A120" s="5">
        <v>3233.6</v>
      </c>
      <c r="B120" s="6">
        <v>0.32340000000000002</v>
      </c>
      <c r="C120" s="4">
        <v>187</v>
      </c>
      <c r="D120" s="6">
        <v>0.55610000000000004</v>
      </c>
      <c r="E120" s="4">
        <v>17.292000000000002</v>
      </c>
      <c r="F120" s="4">
        <v>0</v>
      </c>
      <c r="G120" s="4">
        <v>6</v>
      </c>
      <c r="H120" s="4">
        <v>2</v>
      </c>
    </row>
    <row r="121" spans="1:8" ht="16" x14ac:dyDescent="0.2">
      <c r="A121" s="5">
        <v>3233.6</v>
      </c>
      <c r="B121" s="6">
        <v>0.32340000000000002</v>
      </c>
      <c r="C121" s="4">
        <v>187</v>
      </c>
      <c r="D121" s="6">
        <v>0.55610000000000004</v>
      </c>
      <c r="E121" s="4">
        <v>17.292000000000002</v>
      </c>
      <c r="F121" s="4">
        <v>0</v>
      </c>
      <c r="G121" s="4">
        <v>6</v>
      </c>
      <c r="H121" s="4">
        <v>4</v>
      </c>
    </row>
    <row r="122" spans="1:8" ht="16" x14ac:dyDescent="0.2">
      <c r="A122" s="5">
        <v>3817.7249999999999</v>
      </c>
      <c r="B122" s="6">
        <v>0.38179999999999997</v>
      </c>
      <c r="C122" s="4">
        <v>343</v>
      </c>
      <c r="D122" s="6">
        <v>0.55689999999999995</v>
      </c>
      <c r="E122" s="4">
        <v>11.1304</v>
      </c>
      <c r="F122" s="4">
        <v>0</v>
      </c>
      <c r="G122" s="4">
        <v>5</v>
      </c>
      <c r="H122" s="4">
        <v>2</v>
      </c>
    </row>
    <row r="123" spans="1:8" ht="16" x14ac:dyDescent="0.2">
      <c r="A123" s="5">
        <v>1295.925</v>
      </c>
      <c r="B123" s="6">
        <v>0.12959999999999999</v>
      </c>
      <c r="C123" s="4">
        <v>70</v>
      </c>
      <c r="D123" s="6">
        <v>0.55710000000000004</v>
      </c>
      <c r="E123" s="4">
        <v>18.513200000000001</v>
      </c>
      <c r="F123" s="4">
        <v>0</v>
      </c>
      <c r="G123" s="4">
        <v>18</v>
      </c>
      <c r="H123" s="4">
        <v>2</v>
      </c>
    </row>
    <row r="124" spans="1:8" ht="16" x14ac:dyDescent="0.2">
      <c r="A124" s="5">
        <v>1295.925</v>
      </c>
      <c r="B124" s="6">
        <v>0.12959999999999999</v>
      </c>
      <c r="C124" s="4">
        <v>70</v>
      </c>
      <c r="D124" s="6">
        <v>0.55710000000000004</v>
      </c>
      <c r="E124" s="4">
        <v>18.513200000000001</v>
      </c>
      <c r="F124" s="4">
        <v>0</v>
      </c>
      <c r="G124" s="4">
        <v>18</v>
      </c>
      <c r="H124" s="4">
        <v>4</v>
      </c>
    </row>
    <row r="125" spans="1:8" ht="16" x14ac:dyDescent="0.2">
      <c r="A125" s="5">
        <v>3200.5</v>
      </c>
      <c r="B125" s="6">
        <v>0.3201</v>
      </c>
      <c r="C125" s="4">
        <v>235</v>
      </c>
      <c r="D125" s="6">
        <v>0.55740000000000001</v>
      </c>
      <c r="E125" s="4">
        <v>13.6191</v>
      </c>
      <c r="F125" s="4">
        <v>0</v>
      </c>
      <c r="G125" s="4">
        <v>9</v>
      </c>
      <c r="H125" s="4">
        <v>3</v>
      </c>
    </row>
    <row r="126" spans="1:8" ht="16" x14ac:dyDescent="0.2">
      <c r="A126" s="5">
        <v>1307.75</v>
      </c>
      <c r="B126" s="6">
        <v>0.1308</v>
      </c>
      <c r="C126" s="4">
        <v>145</v>
      </c>
      <c r="D126" s="6">
        <v>0.55859999999999999</v>
      </c>
      <c r="E126" s="4">
        <v>9.0190000000000001</v>
      </c>
      <c r="F126" s="4">
        <v>0</v>
      </c>
      <c r="G126" s="4">
        <v>15</v>
      </c>
      <c r="H126" s="4">
        <v>1</v>
      </c>
    </row>
    <row r="127" spans="1:8" ht="16" x14ac:dyDescent="0.2">
      <c r="A127" s="5">
        <v>2520.375</v>
      </c>
      <c r="B127" s="6">
        <v>0.252</v>
      </c>
      <c r="C127" s="4">
        <v>136</v>
      </c>
      <c r="D127" s="6">
        <v>0.55879999999999996</v>
      </c>
      <c r="E127" s="4">
        <v>18.5322</v>
      </c>
      <c r="F127" s="4">
        <v>0</v>
      </c>
      <c r="G127" s="4">
        <v>12</v>
      </c>
      <c r="H127" s="4">
        <v>3</v>
      </c>
    </row>
    <row r="128" spans="1:8" ht="16" x14ac:dyDescent="0.2">
      <c r="A128" s="5">
        <v>2957.5</v>
      </c>
      <c r="B128" s="6">
        <v>0.29580000000000001</v>
      </c>
      <c r="C128" s="4">
        <v>152</v>
      </c>
      <c r="D128" s="6">
        <v>0.55920000000000003</v>
      </c>
      <c r="E128" s="4">
        <v>19.4572</v>
      </c>
      <c r="F128" s="4">
        <v>0</v>
      </c>
      <c r="G128" s="4">
        <v>14</v>
      </c>
      <c r="H128" s="4">
        <v>5</v>
      </c>
    </row>
    <row r="129" spans="1:8" ht="16" x14ac:dyDescent="0.2">
      <c r="A129" s="5">
        <v>3226.65</v>
      </c>
      <c r="B129" s="6">
        <v>0.32269999999999999</v>
      </c>
      <c r="C129" s="4">
        <v>189</v>
      </c>
      <c r="D129" s="6">
        <v>0.56079999999999997</v>
      </c>
      <c r="E129" s="4">
        <v>17.072199999999999</v>
      </c>
      <c r="F129" s="4">
        <v>0</v>
      </c>
      <c r="G129" s="4">
        <v>12</v>
      </c>
      <c r="H129" s="4">
        <v>1</v>
      </c>
    </row>
    <row r="130" spans="1:8" ht="16" x14ac:dyDescent="0.2">
      <c r="A130" s="5">
        <v>5331.05</v>
      </c>
      <c r="B130" s="6">
        <v>0.53310000000000002</v>
      </c>
      <c r="C130" s="4">
        <v>365</v>
      </c>
      <c r="D130" s="6">
        <v>0.56159999999999999</v>
      </c>
      <c r="E130" s="4">
        <v>14.605600000000001</v>
      </c>
      <c r="F130" s="4">
        <v>0</v>
      </c>
      <c r="G130" s="4">
        <v>5</v>
      </c>
      <c r="H130" s="4">
        <v>5</v>
      </c>
    </row>
    <row r="131" spans="1:8" ht="16" x14ac:dyDescent="0.2">
      <c r="A131" s="5">
        <v>4157.3500000000004</v>
      </c>
      <c r="B131" s="6">
        <v>0.41570000000000001</v>
      </c>
      <c r="C131" s="4">
        <v>340</v>
      </c>
      <c r="D131" s="6">
        <v>0.56179999999999997</v>
      </c>
      <c r="E131" s="4">
        <v>12.227499999999999</v>
      </c>
      <c r="F131" s="4">
        <v>0</v>
      </c>
      <c r="G131" s="4">
        <v>5</v>
      </c>
      <c r="H131" s="4">
        <v>3</v>
      </c>
    </row>
    <row r="132" spans="1:8" ht="16" x14ac:dyDescent="0.2">
      <c r="A132" s="5">
        <v>1700.75</v>
      </c>
      <c r="B132" s="6">
        <v>0.1701</v>
      </c>
      <c r="C132" s="4">
        <v>170</v>
      </c>
      <c r="D132" s="6">
        <v>0.56469999999999998</v>
      </c>
      <c r="E132" s="4">
        <v>10.0044</v>
      </c>
      <c r="F132" s="4">
        <v>0</v>
      </c>
      <c r="G132" s="4">
        <v>12</v>
      </c>
      <c r="H132" s="4">
        <v>5</v>
      </c>
    </row>
    <row r="133" spans="1:8" ht="16" x14ac:dyDescent="0.2">
      <c r="A133" s="5">
        <v>2129.4250000000002</v>
      </c>
      <c r="B133" s="6">
        <v>0.21290000000000001</v>
      </c>
      <c r="C133" s="4">
        <v>164</v>
      </c>
      <c r="D133" s="6">
        <v>0.56710000000000005</v>
      </c>
      <c r="E133" s="4">
        <v>12.984299999999999</v>
      </c>
      <c r="F133" s="4">
        <v>0</v>
      </c>
      <c r="G133" s="4">
        <v>13</v>
      </c>
      <c r="H133" s="4">
        <v>5</v>
      </c>
    </row>
    <row r="134" spans="1:8" ht="16" x14ac:dyDescent="0.2">
      <c r="A134" s="5">
        <v>2942.4749999999999</v>
      </c>
      <c r="B134" s="6">
        <v>0.29420000000000002</v>
      </c>
      <c r="C134" s="4">
        <v>215</v>
      </c>
      <c r="D134" s="6">
        <v>0.56740000000000002</v>
      </c>
      <c r="E134" s="4">
        <v>13.6859</v>
      </c>
      <c r="F134" s="4">
        <v>0</v>
      </c>
      <c r="G134" s="4">
        <v>10</v>
      </c>
      <c r="H134" s="4">
        <v>1</v>
      </c>
    </row>
    <row r="135" spans="1:8" ht="16" x14ac:dyDescent="0.2">
      <c r="A135" s="5">
        <v>4452.8249999999998</v>
      </c>
      <c r="B135" s="6">
        <v>0.44529999999999997</v>
      </c>
      <c r="C135" s="4">
        <v>292</v>
      </c>
      <c r="D135" s="6">
        <v>0.56850000000000001</v>
      </c>
      <c r="E135" s="4">
        <v>15.2494</v>
      </c>
      <c r="F135" s="4">
        <v>0</v>
      </c>
      <c r="G135" s="4">
        <v>6</v>
      </c>
      <c r="H135" s="4">
        <v>1</v>
      </c>
    </row>
    <row r="136" spans="1:8" ht="16" x14ac:dyDescent="0.2">
      <c r="A136" s="5">
        <v>1982.75</v>
      </c>
      <c r="B136" s="6">
        <v>0.1983</v>
      </c>
      <c r="C136" s="4">
        <v>75</v>
      </c>
      <c r="D136" s="6">
        <v>0.57330000000000003</v>
      </c>
      <c r="E136" s="4">
        <v>26.436699999999998</v>
      </c>
      <c r="F136" s="4">
        <v>0</v>
      </c>
      <c r="G136" s="4">
        <v>14</v>
      </c>
      <c r="H136" s="4">
        <v>4</v>
      </c>
    </row>
    <row r="137" spans="1:8" ht="16" x14ac:dyDescent="0.2">
      <c r="A137" s="5">
        <v>1982.75</v>
      </c>
      <c r="B137" s="6">
        <v>0.1983</v>
      </c>
      <c r="C137" s="4">
        <v>75</v>
      </c>
      <c r="D137" s="6">
        <v>0.57330000000000003</v>
      </c>
      <c r="E137" s="4">
        <v>26.436699999999998</v>
      </c>
      <c r="F137" s="4">
        <v>0</v>
      </c>
      <c r="G137" s="4">
        <v>14</v>
      </c>
      <c r="H137" s="4">
        <v>2</v>
      </c>
    </row>
    <row r="138" spans="1:8" ht="16" x14ac:dyDescent="0.2">
      <c r="A138" s="5">
        <v>5187.2</v>
      </c>
      <c r="B138" s="6">
        <v>0.51870000000000005</v>
      </c>
      <c r="C138" s="4">
        <v>345</v>
      </c>
      <c r="D138" s="6">
        <v>0.57389999999999997</v>
      </c>
      <c r="E138" s="4">
        <v>15.035399999999999</v>
      </c>
      <c r="F138" s="4">
        <v>0</v>
      </c>
      <c r="G138" s="4">
        <v>5</v>
      </c>
      <c r="H138" s="4">
        <v>4</v>
      </c>
    </row>
    <row r="139" spans="1:8" ht="16" x14ac:dyDescent="0.2">
      <c r="A139" s="5">
        <v>3205.45</v>
      </c>
      <c r="B139" s="6">
        <v>0.32050000000000001</v>
      </c>
      <c r="C139" s="4">
        <v>230</v>
      </c>
      <c r="D139" s="6">
        <v>0.57389999999999997</v>
      </c>
      <c r="E139" s="4">
        <v>13.9367</v>
      </c>
      <c r="F139" s="4">
        <v>0</v>
      </c>
      <c r="G139" s="4">
        <v>9</v>
      </c>
      <c r="H139" s="4">
        <v>2</v>
      </c>
    </row>
    <row r="140" spans="1:8" ht="16" x14ac:dyDescent="0.2">
      <c r="A140" s="5">
        <v>1945.125</v>
      </c>
      <c r="B140" s="6">
        <v>0.19450000000000001</v>
      </c>
      <c r="C140" s="4">
        <v>115</v>
      </c>
      <c r="D140" s="6">
        <v>0.57389999999999997</v>
      </c>
      <c r="E140" s="4">
        <v>16.914100000000001</v>
      </c>
      <c r="F140" s="4">
        <v>0</v>
      </c>
      <c r="G140" s="4">
        <v>18</v>
      </c>
      <c r="H140" s="4">
        <v>5</v>
      </c>
    </row>
    <row r="141" spans="1:8" ht="16" x14ac:dyDescent="0.2">
      <c r="A141" s="5">
        <v>6554.875</v>
      </c>
      <c r="B141" s="6">
        <v>0.65549999999999997</v>
      </c>
      <c r="C141" s="4">
        <v>386</v>
      </c>
      <c r="D141" s="6">
        <v>0.57509999999999994</v>
      </c>
      <c r="E141" s="4">
        <v>16.9815</v>
      </c>
      <c r="F141" s="4">
        <v>0</v>
      </c>
      <c r="G141" s="4">
        <v>4</v>
      </c>
      <c r="H141" s="4">
        <v>3</v>
      </c>
    </row>
    <row r="142" spans="1:8" ht="16" x14ac:dyDescent="0.2">
      <c r="A142" s="5">
        <v>2827.6750000000002</v>
      </c>
      <c r="B142" s="6">
        <v>0.2828</v>
      </c>
      <c r="C142" s="4">
        <v>158</v>
      </c>
      <c r="D142" s="6">
        <v>0.57589999999999997</v>
      </c>
      <c r="E142" s="4">
        <v>17.896699999999999</v>
      </c>
      <c r="F142" s="4">
        <v>0</v>
      </c>
      <c r="G142" s="4">
        <v>13</v>
      </c>
      <c r="H142" s="4">
        <v>2</v>
      </c>
    </row>
    <row r="143" spans="1:8" ht="16" x14ac:dyDescent="0.2">
      <c r="A143" s="5">
        <v>2690.2249999999999</v>
      </c>
      <c r="B143" s="6">
        <v>0.26900000000000002</v>
      </c>
      <c r="C143" s="4">
        <v>169</v>
      </c>
      <c r="D143" s="6">
        <v>0.57989999999999997</v>
      </c>
      <c r="E143" s="4">
        <v>15.9185</v>
      </c>
      <c r="F143" s="4">
        <v>0</v>
      </c>
      <c r="G143" s="4">
        <v>13</v>
      </c>
      <c r="H143" s="4">
        <v>4</v>
      </c>
    </row>
    <row r="144" spans="1:8" ht="16" x14ac:dyDescent="0.2">
      <c r="A144" s="5">
        <v>2398.6750000000002</v>
      </c>
      <c r="B144" s="6">
        <v>0.2399</v>
      </c>
      <c r="C144" s="4">
        <v>143</v>
      </c>
      <c r="D144" s="6">
        <v>0.58040000000000003</v>
      </c>
      <c r="E144" s="4">
        <v>16.774000000000001</v>
      </c>
      <c r="F144" s="4">
        <v>0</v>
      </c>
      <c r="G144" s="4">
        <v>14</v>
      </c>
      <c r="H144" s="4">
        <v>3</v>
      </c>
    </row>
    <row r="145" spans="1:8" ht="16" x14ac:dyDescent="0.2">
      <c r="A145" s="5">
        <v>1815.9</v>
      </c>
      <c r="B145" s="6">
        <v>0.18160000000000001</v>
      </c>
      <c r="C145" s="4">
        <v>129</v>
      </c>
      <c r="D145" s="6">
        <v>0.58140000000000003</v>
      </c>
      <c r="E145" s="4">
        <v>14.076700000000001</v>
      </c>
      <c r="F145" s="4">
        <v>0</v>
      </c>
      <c r="G145" s="4">
        <v>21</v>
      </c>
      <c r="H145" s="4">
        <v>5</v>
      </c>
    </row>
    <row r="146" spans="1:8" ht="16" x14ac:dyDescent="0.2">
      <c r="A146" s="5">
        <v>3625.5</v>
      </c>
      <c r="B146" s="6">
        <v>0.36249999999999999</v>
      </c>
      <c r="C146" s="4">
        <v>189</v>
      </c>
      <c r="D146" s="6">
        <v>0.58199999999999996</v>
      </c>
      <c r="E146" s="4">
        <v>19.182500000000001</v>
      </c>
      <c r="F146" s="4">
        <v>0</v>
      </c>
      <c r="G146" s="4">
        <v>11</v>
      </c>
      <c r="H146" s="4">
        <v>3</v>
      </c>
    </row>
    <row r="147" spans="1:8" ht="16" x14ac:dyDescent="0.2">
      <c r="A147" s="5">
        <v>1473.9</v>
      </c>
      <c r="B147" s="6">
        <v>0.1474</v>
      </c>
      <c r="C147" s="4">
        <v>79</v>
      </c>
      <c r="D147" s="6">
        <v>0.58230000000000004</v>
      </c>
      <c r="E147" s="4">
        <v>18.657</v>
      </c>
      <c r="F147" s="4">
        <v>0</v>
      </c>
      <c r="G147" s="4">
        <v>12</v>
      </c>
      <c r="H147" s="4">
        <v>2</v>
      </c>
    </row>
    <row r="148" spans="1:8" ht="16" x14ac:dyDescent="0.2">
      <c r="A148" s="5">
        <v>1473.9</v>
      </c>
      <c r="B148" s="6">
        <v>0.1474</v>
      </c>
      <c r="C148" s="4">
        <v>79</v>
      </c>
      <c r="D148" s="6">
        <v>0.58230000000000004</v>
      </c>
      <c r="E148" s="4">
        <v>18.657</v>
      </c>
      <c r="F148" s="4">
        <v>0</v>
      </c>
      <c r="G148" s="4">
        <v>12</v>
      </c>
      <c r="H148" s="4">
        <v>4</v>
      </c>
    </row>
    <row r="149" spans="1:8" ht="16" x14ac:dyDescent="0.2">
      <c r="A149" s="5">
        <v>4680.6499999999996</v>
      </c>
      <c r="B149" s="6">
        <v>0.46810000000000002</v>
      </c>
      <c r="C149" s="4">
        <v>271</v>
      </c>
      <c r="D149" s="6">
        <v>0.58299999999999996</v>
      </c>
      <c r="E149" s="4">
        <v>17.271799999999999</v>
      </c>
      <c r="F149" s="4">
        <v>0</v>
      </c>
      <c r="G149" s="4">
        <v>7</v>
      </c>
      <c r="H149" s="4">
        <v>3</v>
      </c>
    </row>
    <row r="150" spans="1:8" ht="16" x14ac:dyDescent="0.2">
      <c r="A150" s="5">
        <v>7891.7250000000004</v>
      </c>
      <c r="B150" s="6">
        <v>0.78920000000000001</v>
      </c>
      <c r="C150" s="4">
        <v>499</v>
      </c>
      <c r="D150" s="6">
        <v>0.58320000000000005</v>
      </c>
      <c r="E150" s="4">
        <v>15.815099999999999</v>
      </c>
      <c r="F150" s="4">
        <v>0</v>
      </c>
      <c r="G150" s="4">
        <v>2</v>
      </c>
      <c r="H150" s="4">
        <v>3</v>
      </c>
    </row>
    <row r="151" spans="1:8" ht="16" x14ac:dyDescent="0.2">
      <c r="A151" s="5">
        <v>3840.875</v>
      </c>
      <c r="B151" s="6">
        <v>0.3841</v>
      </c>
      <c r="C151" s="4">
        <v>156</v>
      </c>
      <c r="D151" s="6">
        <v>0.58330000000000004</v>
      </c>
      <c r="E151" s="4">
        <v>24.620999999999999</v>
      </c>
      <c r="F151" s="4">
        <v>0</v>
      </c>
      <c r="G151" s="4">
        <v>14</v>
      </c>
      <c r="H151" s="4">
        <v>1</v>
      </c>
    </row>
    <row r="152" spans="1:8" ht="16" x14ac:dyDescent="0.2">
      <c r="A152" s="5">
        <v>1486.25</v>
      </c>
      <c r="B152" s="6">
        <v>0.14860000000000001</v>
      </c>
      <c r="C152" s="4">
        <v>132</v>
      </c>
      <c r="D152" s="6">
        <v>0.58330000000000004</v>
      </c>
      <c r="E152" s="4">
        <v>11.259499999999999</v>
      </c>
      <c r="F152" s="4">
        <v>0</v>
      </c>
      <c r="G152" s="4">
        <v>15</v>
      </c>
      <c r="H152" s="4">
        <v>2</v>
      </c>
    </row>
    <row r="153" spans="1:8" ht="16" x14ac:dyDescent="0.2">
      <c r="A153" s="5">
        <v>2842.7249999999999</v>
      </c>
      <c r="B153" s="6">
        <v>0.2843</v>
      </c>
      <c r="C153" s="4">
        <v>190</v>
      </c>
      <c r="D153" s="6">
        <v>0.58420000000000005</v>
      </c>
      <c r="E153" s="4">
        <v>14.9617</v>
      </c>
      <c r="F153" s="4">
        <v>0</v>
      </c>
      <c r="G153" s="4">
        <v>11</v>
      </c>
      <c r="H153" s="4">
        <v>2</v>
      </c>
    </row>
    <row r="154" spans="1:8" ht="16" x14ac:dyDescent="0.2">
      <c r="A154" s="5">
        <v>4802.7250000000004</v>
      </c>
      <c r="B154" s="6">
        <v>0.4803</v>
      </c>
      <c r="C154" s="4">
        <v>249</v>
      </c>
      <c r="D154" s="6">
        <v>0.58630000000000004</v>
      </c>
      <c r="E154" s="4">
        <v>19.2881</v>
      </c>
      <c r="F154" s="4">
        <v>0</v>
      </c>
      <c r="G154" s="4">
        <v>7</v>
      </c>
      <c r="H154" s="4">
        <v>5</v>
      </c>
    </row>
    <row r="155" spans="1:8" ht="16" x14ac:dyDescent="0.2">
      <c r="A155" s="5">
        <v>5970.7</v>
      </c>
      <c r="B155" s="6">
        <v>0.59709999999999996</v>
      </c>
      <c r="C155" s="4">
        <v>342</v>
      </c>
      <c r="D155" s="6">
        <v>0.5877</v>
      </c>
      <c r="E155" s="4">
        <v>17.458200000000001</v>
      </c>
      <c r="F155" s="4">
        <v>0</v>
      </c>
      <c r="G155" s="4">
        <v>4</v>
      </c>
      <c r="H155" s="4">
        <v>5</v>
      </c>
    </row>
    <row r="156" spans="1:8" ht="16" x14ac:dyDescent="0.2">
      <c r="A156" s="5">
        <v>3371.6</v>
      </c>
      <c r="B156" s="6">
        <v>0.3372</v>
      </c>
      <c r="C156" s="4">
        <v>221</v>
      </c>
      <c r="D156" s="6">
        <v>0.58819999999999995</v>
      </c>
      <c r="E156" s="4">
        <v>15.2561</v>
      </c>
      <c r="F156" s="4">
        <v>0</v>
      </c>
      <c r="G156" s="4">
        <v>8</v>
      </c>
      <c r="H156" s="4">
        <v>3</v>
      </c>
    </row>
    <row r="157" spans="1:8" ht="16" x14ac:dyDescent="0.2">
      <c r="A157" s="5">
        <v>1913.7</v>
      </c>
      <c r="B157" s="6">
        <v>0.19139999999999999</v>
      </c>
      <c r="C157" s="4">
        <v>112</v>
      </c>
      <c r="D157" s="6">
        <v>0.58930000000000005</v>
      </c>
      <c r="E157" s="4">
        <v>17.086600000000001</v>
      </c>
      <c r="F157" s="4">
        <v>0</v>
      </c>
      <c r="G157" s="4">
        <v>17</v>
      </c>
      <c r="H157" s="4">
        <v>3</v>
      </c>
    </row>
    <row r="158" spans="1:8" ht="16" x14ac:dyDescent="0.2">
      <c r="A158" s="5">
        <v>8244.2000000000007</v>
      </c>
      <c r="B158" s="6">
        <v>0.82440000000000002</v>
      </c>
      <c r="C158" s="4">
        <v>485</v>
      </c>
      <c r="D158" s="6">
        <v>0.5897</v>
      </c>
      <c r="E158" s="4">
        <v>16.9984</v>
      </c>
      <c r="F158" s="4">
        <v>0</v>
      </c>
      <c r="G158" s="4">
        <v>3</v>
      </c>
      <c r="H158" s="4">
        <v>1</v>
      </c>
    </row>
    <row r="159" spans="1:8" ht="16" x14ac:dyDescent="0.2">
      <c r="A159" s="5">
        <v>4411.0749999999998</v>
      </c>
      <c r="B159" s="6">
        <v>0.44109999999999999</v>
      </c>
      <c r="C159" s="4">
        <v>227</v>
      </c>
      <c r="D159" s="6">
        <v>0.59030000000000005</v>
      </c>
      <c r="E159" s="4">
        <v>19.431999999999999</v>
      </c>
      <c r="F159" s="4">
        <v>0</v>
      </c>
      <c r="G159" s="4">
        <v>9</v>
      </c>
      <c r="H159" s="4">
        <v>1</v>
      </c>
    </row>
    <row r="160" spans="1:8" ht="16" x14ac:dyDescent="0.2">
      <c r="A160" s="5">
        <v>4634.125</v>
      </c>
      <c r="B160" s="6">
        <v>0.46339999999999998</v>
      </c>
      <c r="C160" s="4">
        <v>272</v>
      </c>
      <c r="D160" s="6">
        <v>0.59189999999999998</v>
      </c>
      <c r="E160" s="4">
        <v>17.037199999999999</v>
      </c>
      <c r="F160" s="4">
        <v>0</v>
      </c>
      <c r="G160" s="4">
        <v>7</v>
      </c>
      <c r="H160" s="4">
        <v>2</v>
      </c>
    </row>
    <row r="161" spans="1:8" ht="16" x14ac:dyDescent="0.2">
      <c r="A161" s="5">
        <v>9608.6749999999993</v>
      </c>
      <c r="B161" s="6">
        <v>0.96089999999999998</v>
      </c>
      <c r="C161" s="4">
        <v>589</v>
      </c>
      <c r="D161" s="6">
        <v>0.59250000000000003</v>
      </c>
      <c r="E161" s="4">
        <v>16.313500000000001</v>
      </c>
      <c r="F161" s="4">
        <v>0</v>
      </c>
      <c r="G161" s="4">
        <v>2</v>
      </c>
      <c r="H161" s="4">
        <v>1</v>
      </c>
    </row>
    <row r="162" spans="1:8" ht="16" x14ac:dyDescent="0.2">
      <c r="A162" s="5">
        <v>8605.75</v>
      </c>
      <c r="B162" s="6">
        <v>0.86060000000000003</v>
      </c>
      <c r="C162" s="4">
        <v>486</v>
      </c>
      <c r="D162" s="6">
        <v>0.59260000000000002</v>
      </c>
      <c r="E162" s="4">
        <v>17.7073</v>
      </c>
      <c r="F162" s="4">
        <v>0</v>
      </c>
      <c r="G162" s="4">
        <v>2</v>
      </c>
      <c r="H162" s="4">
        <v>5</v>
      </c>
    </row>
    <row r="163" spans="1:8" ht="16" x14ac:dyDescent="0.2">
      <c r="A163" s="5">
        <v>5764.375</v>
      </c>
      <c r="B163" s="6">
        <v>0.57640000000000002</v>
      </c>
      <c r="C163" s="4">
        <v>322</v>
      </c>
      <c r="D163" s="6">
        <v>0.59319999999999995</v>
      </c>
      <c r="E163" s="4">
        <v>17.901800000000001</v>
      </c>
      <c r="F163" s="4">
        <v>0</v>
      </c>
      <c r="G163" s="4">
        <v>5</v>
      </c>
      <c r="H163" s="4">
        <v>1</v>
      </c>
    </row>
    <row r="164" spans="1:8" ht="16" x14ac:dyDescent="0.2">
      <c r="A164" s="5">
        <v>8026.2749999999996</v>
      </c>
      <c r="B164" s="6">
        <v>0.80259999999999998</v>
      </c>
      <c r="C164" s="4">
        <v>465</v>
      </c>
      <c r="D164" s="6">
        <v>0.59350000000000003</v>
      </c>
      <c r="E164" s="4">
        <v>17.2608</v>
      </c>
      <c r="F164" s="4">
        <v>0</v>
      </c>
      <c r="G164" s="4">
        <v>3</v>
      </c>
      <c r="H164" s="4">
        <v>2</v>
      </c>
    </row>
    <row r="165" spans="1:8" ht="16" x14ac:dyDescent="0.2">
      <c r="A165" s="5">
        <v>5186.8500000000004</v>
      </c>
      <c r="B165" s="6">
        <v>0.51870000000000005</v>
      </c>
      <c r="C165" s="4">
        <v>256</v>
      </c>
      <c r="D165" s="6">
        <v>0.59379999999999999</v>
      </c>
      <c r="E165" s="4">
        <v>20.261099999999999</v>
      </c>
      <c r="F165" s="4">
        <v>0</v>
      </c>
      <c r="G165" s="4">
        <v>4</v>
      </c>
      <c r="H165" s="4">
        <v>2</v>
      </c>
    </row>
    <row r="166" spans="1:8" ht="16" x14ac:dyDescent="0.2">
      <c r="A166" s="5">
        <v>5186.8500000000004</v>
      </c>
      <c r="B166" s="6">
        <v>0.51870000000000005</v>
      </c>
      <c r="C166" s="4">
        <v>256</v>
      </c>
      <c r="D166" s="6">
        <v>0.59379999999999999</v>
      </c>
      <c r="E166" s="4">
        <v>20.261099999999999</v>
      </c>
      <c r="F166" s="4">
        <v>0</v>
      </c>
      <c r="G166" s="4">
        <v>4</v>
      </c>
      <c r="H166" s="4">
        <v>4</v>
      </c>
    </row>
    <row r="167" spans="1:8" ht="16" x14ac:dyDescent="0.2">
      <c r="A167" s="5">
        <v>9800.65</v>
      </c>
      <c r="B167" s="6">
        <v>0.98009999999999997</v>
      </c>
      <c r="C167" s="4">
        <v>520</v>
      </c>
      <c r="D167" s="6">
        <v>0.59419999999999995</v>
      </c>
      <c r="E167" s="4">
        <v>18.8474</v>
      </c>
      <c r="F167" s="4">
        <v>0</v>
      </c>
      <c r="G167" s="4">
        <v>3</v>
      </c>
      <c r="H167" s="4">
        <v>3</v>
      </c>
    </row>
    <row r="168" spans="1:8" ht="16" x14ac:dyDescent="0.2">
      <c r="A168" s="5">
        <v>4280.2749999999996</v>
      </c>
      <c r="B168" s="6">
        <v>0.42799999999999999</v>
      </c>
      <c r="C168" s="4">
        <v>215</v>
      </c>
      <c r="D168" s="6">
        <v>0.59530000000000005</v>
      </c>
      <c r="E168" s="4">
        <v>19.908300000000001</v>
      </c>
      <c r="F168" s="4">
        <v>0</v>
      </c>
      <c r="G168" s="4">
        <v>9</v>
      </c>
      <c r="H168" s="4">
        <v>4</v>
      </c>
    </row>
    <row r="169" spans="1:8" ht="16" x14ac:dyDescent="0.2">
      <c r="A169" s="5">
        <v>6009.3</v>
      </c>
      <c r="B169" s="6">
        <v>0.60089999999999999</v>
      </c>
      <c r="C169" s="4">
        <v>270</v>
      </c>
      <c r="D169" s="6">
        <v>0.59630000000000005</v>
      </c>
      <c r="E169" s="4">
        <v>22.256699999999999</v>
      </c>
      <c r="F169" s="4">
        <v>0</v>
      </c>
      <c r="G169" s="4">
        <v>6</v>
      </c>
      <c r="H169" s="4">
        <v>3</v>
      </c>
    </row>
    <row r="170" spans="1:8" ht="16" x14ac:dyDescent="0.2">
      <c r="A170" s="5">
        <v>2356.0250000000001</v>
      </c>
      <c r="B170" s="6">
        <v>0.2356</v>
      </c>
      <c r="C170" s="4">
        <v>147</v>
      </c>
      <c r="D170" s="6">
        <v>0.59860000000000002</v>
      </c>
      <c r="E170" s="4">
        <v>16.0274</v>
      </c>
      <c r="F170" s="4">
        <v>0</v>
      </c>
      <c r="G170" s="4">
        <v>13</v>
      </c>
      <c r="H170" s="4">
        <v>1</v>
      </c>
    </row>
    <row r="171" spans="1:8" ht="16" x14ac:dyDescent="0.2">
      <c r="A171" s="5">
        <v>3134.15</v>
      </c>
      <c r="B171" s="6">
        <v>0.31340000000000001</v>
      </c>
      <c r="C171" s="4">
        <v>167</v>
      </c>
      <c r="D171" s="6">
        <v>0.5988</v>
      </c>
      <c r="E171" s="4">
        <v>18.767399999999999</v>
      </c>
      <c r="F171" s="4">
        <v>0</v>
      </c>
      <c r="G171" s="4">
        <v>11</v>
      </c>
      <c r="H171" s="4">
        <v>4</v>
      </c>
    </row>
    <row r="172" spans="1:8" ht="16" x14ac:dyDescent="0.2">
      <c r="A172" s="5">
        <v>8147.5749999999998</v>
      </c>
      <c r="B172" s="6">
        <v>0.81479999999999997</v>
      </c>
      <c r="C172" s="4">
        <v>428</v>
      </c>
      <c r="D172" s="6">
        <v>0.60050000000000003</v>
      </c>
      <c r="E172" s="4">
        <v>19.0364</v>
      </c>
      <c r="F172" s="4">
        <v>0</v>
      </c>
      <c r="G172" s="4">
        <v>3</v>
      </c>
      <c r="H172" s="4">
        <v>4</v>
      </c>
    </row>
    <row r="173" spans="1:8" ht="16" x14ac:dyDescent="0.2">
      <c r="A173" s="5">
        <v>7221.7749999999996</v>
      </c>
      <c r="B173" s="6">
        <v>0.72219999999999995</v>
      </c>
      <c r="C173" s="4">
        <v>398</v>
      </c>
      <c r="D173" s="6">
        <v>0.60050000000000003</v>
      </c>
      <c r="E173" s="4">
        <v>18.145199999999999</v>
      </c>
      <c r="F173" s="4">
        <v>0</v>
      </c>
      <c r="G173" s="4">
        <v>3</v>
      </c>
      <c r="H173" s="4">
        <v>5</v>
      </c>
    </row>
    <row r="174" spans="1:8" ht="16" x14ac:dyDescent="0.2">
      <c r="A174" s="5">
        <v>8327.5499999999993</v>
      </c>
      <c r="B174" s="6">
        <v>0.83279999999999998</v>
      </c>
      <c r="C174" s="4">
        <v>417</v>
      </c>
      <c r="D174" s="6">
        <v>0.60189999999999999</v>
      </c>
      <c r="E174" s="4">
        <v>19.970099999999999</v>
      </c>
      <c r="F174" s="4">
        <v>0</v>
      </c>
      <c r="G174" s="4">
        <v>2</v>
      </c>
      <c r="H174" s="4">
        <v>2</v>
      </c>
    </row>
    <row r="175" spans="1:8" ht="16" x14ac:dyDescent="0.2">
      <c r="A175" s="5">
        <v>8327.5499999999993</v>
      </c>
      <c r="B175" s="6">
        <v>0.83279999999999998</v>
      </c>
      <c r="C175" s="4">
        <v>417</v>
      </c>
      <c r="D175" s="6">
        <v>0.60189999999999999</v>
      </c>
      <c r="E175" s="4">
        <v>19.970099999999999</v>
      </c>
      <c r="F175" s="4">
        <v>0</v>
      </c>
      <c r="G175" s="4">
        <v>2</v>
      </c>
      <c r="H175" s="4">
        <v>4</v>
      </c>
    </row>
    <row r="176" spans="1:8" ht="16" x14ac:dyDescent="0.2">
      <c r="A176" s="5">
        <v>3834.4250000000002</v>
      </c>
      <c r="B176" s="6">
        <v>0.38340000000000002</v>
      </c>
      <c r="C176" s="4">
        <v>200</v>
      </c>
      <c r="D176" s="6">
        <v>0.60499999999999998</v>
      </c>
      <c r="E176" s="4">
        <v>19.1721</v>
      </c>
      <c r="F176" s="4">
        <v>0</v>
      </c>
      <c r="G176" s="4">
        <v>11</v>
      </c>
      <c r="H176" s="4">
        <v>1</v>
      </c>
    </row>
    <row r="177" spans="1:8" ht="16" x14ac:dyDescent="0.2">
      <c r="A177" s="5">
        <v>4764.3999999999996</v>
      </c>
      <c r="B177" s="6">
        <v>0.47639999999999999</v>
      </c>
      <c r="C177" s="4">
        <v>218</v>
      </c>
      <c r="D177" s="6">
        <v>0.60550000000000004</v>
      </c>
      <c r="E177" s="4">
        <v>21.855</v>
      </c>
      <c r="F177" s="4">
        <v>0</v>
      </c>
      <c r="G177" s="4">
        <v>8</v>
      </c>
      <c r="H177" s="4">
        <v>1</v>
      </c>
    </row>
    <row r="178" spans="1:8" ht="16" x14ac:dyDescent="0.2">
      <c r="A178" s="5">
        <v>7127.45</v>
      </c>
      <c r="B178" s="6">
        <v>0.7127</v>
      </c>
      <c r="C178" s="4">
        <v>416</v>
      </c>
      <c r="D178" s="6">
        <v>0.60580000000000001</v>
      </c>
      <c r="E178" s="4">
        <v>17.133299999999998</v>
      </c>
      <c r="F178" s="4">
        <v>0</v>
      </c>
      <c r="G178" s="4">
        <v>4</v>
      </c>
      <c r="H178" s="4">
        <v>1</v>
      </c>
    </row>
    <row r="179" spans="1:8" ht="16" x14ac:dyDescent="0.2">
      <c r="A179" s="5">
        <v>3488.85</v>
      </c>
      <c r="B179" s="6">
        <v>0.34889999999999999</v>
      </c>
      <c r="C179" s="4">
        <v>226</v>
      </c>
      <c r="D179" s="6">
        <v>0.60619999999999996</v>
      </c>
      <c r="E179" s="4">
        <v>15.4374</v>
      </c>
      <c r="F179" s="4">
        <v>0</v>
      </c>
      <c r="G179" s="4">
        <v>9</v>
      </c>
      <c r="H179" s="4">
        <v>5</v>
      </c>
    </row>
    <row r="180" spans="1:8" ht="16" x14ac:dyDescent="0.2">
      <c r="A180" s="5">
        <v>2149.2750000000001</v>
      </c>
      <c r="B180" s="6">
        <v>0.21490000000000001</v>
      </c>
      <c r="C180" s="4">
        <v>120</v>
      </c>
      <c r="D180" s="6">
        <v>0.60829999999999995</v>
      </c>
      <c r="E180" s="4">
        <v>17.910599999999999</v>
      </c>
      <c r="F180" s="4">
        <v>0</v>
      </c>
      <c r="G180" s="4">
        <v>20</v>
      </c>
      <c r="H180" s="4">
        <v>3</v>
      </c>
    </row>
    <row r="181" spans="1:8" ht="16" x14ac:dyDescent="0.2">
      <c r="A181" s="5">
        <v>1947.35</v>
      </c>
      <c r="B181" s="6">
        <v>0.19470000000000001</v>
      </c>
      <c r="C181" s="4">
        <v>82</v>
      </c>
      <c r="D181" s="6">
        <v>0.60980000000000001</v>
      </c>
      <c r="E181" s="4">
        <v>23.748200000000001</v>
      </c>
      <c r="F181" s="4">
        <v>0</v>
      </c>
      <c r="G181" s="4">
        <v>21</v>
      </c>
      <c r="H181" s="4">
        <v>3</v>
      </c>
    </row>
    <row r="182" spans="1:8" ht="16" x14ac:dyDescent="0.2">
      <c r="A182" s="5">
        <v>2407</v>
      </c>
      <c r="B182" s="6">
        <v>0.2407</v>
      </c>
      <c r="C182" s="4">
        <v>155</v>
      </c>
      <c r="D182" s="6">
        <v>0.6129</v>
      </c>
      <c r="E182" s="4">
        <v>15.529</v>
      </c>
      <c r="F182" s="4">
        <v>0</v>
      </c>
      <c r="G182" s="4">
        <v>11</v>
      </c>
      <c r="H182" s="4">
        <v>5</v>
      </c>
    </row>
    <row r="183" spans="1:8" ht="16" x14ac:dyDescent="0.2">
      <c r="A183" s="5">
        <v>3111.0749999999998</v>
      </c>
      <c r="B183" s="6">
        <v>0.31109999999999999</v>
      </c>
      <c r="C183" s="4">
        <v>130</v>
      </c>
      <c r="D183" s="6">
        <v>0.61539999999999995</v>
      </c>
      <c r="E183" s="4">
        <v>23.9313</v>
      </c>
      <c r="F183" s="4">
        <v>0</v>
      </c>
      <c r="G183" s="4">
        <v>17</v>
      </c>
      <c r="H183" s="4">
        <v>5</v>
      </c>
    </row>
    <row r="184" spans="1:8" ht="16" x14ac:dyDescent="0.2">
      <c r="A184" s="5">
        <v>2119.6999999999998</v>
      </c>
      <c r="B184" s="6">
        <v>0.21199999999999999</v>
      </c>
      <c r="C184" s="4">
        <v>91</v>
      </c>
      <c r="D184" s="6">
        <v>0.61539999999999995</v>
      </c>
      <c r="E184" s="4">
        <v>23.293399999999998</v>
      </c>
      <c r="F184" s="4">
        <v>0</v>
      </c>
      <c r="G184" s="4">
        <v>19</v>
      </c>
      <c r="H184" s="4">
        <v>1</v>
      </c>
    </row>
    <row r="185" spans="1:8" ht="16" x14ac:dyDescent="0.2">
      <c r="A185" s="5">
        <v>2213.35</v>
      </c>
      <c r="B185" s="6">
        <v>0.2213</v>
      </c>
      <c r="C185" s="4">
        <v>112</v>
      </c>
      <c r="D185" s="6">
        <v>0.61609999999999998</v>
      </c>
      <c r="E185" s="4">
        <v>19.7621</v>
      </c>
      <c r="F185" s="4">
        <v>0</v>
      </c>
      <c r="G185" s="4">
        <v>15</v>
      </c>
      <c r="H185" s="4">
        <v>3</v>
      </c>
    </row>
    <row r="186" spans="1:8" ht="16" x14ac:dyDescent="0.2">
      <c r="A186" s="5">
        <v>3104.6</v>
      </c>
      <c r="B186" s="6">
        <v>0.3105</v>
      </c>
      <c r="C186" s="4">
        <v>120</v>
      </c>
      <c r="D186" s="6">
        <v>0.61670000000000003</v>
      </c>
      <c r="E186" s="4">
        <v>25.871700000000001</v>
      </c>
      <c r="F186" s="4">
        <v>0</v>
      </c>
      <c r="G186" s="4">
        <v>16</v>
      </c>
      <c r="H186" s="4">
        <v>1</v>
      </c>
    </row>
    <row r="187" spans="1:8" ht="16" x14ac:dyDescent="0.2">
      <c r="A187" s="5">
        <v>2393.9749999999999</v>
      </c>
      <c r="B187" s="6">
        <v>0.2394</v>
      </c>
      <c r="C187" s="4">
        <v>108</v>
      </c>
      <c r="D187" s="6">
        <v>0.62039999999999995</v>
      </c>
      <c r="E187" s="4">
        <v>22.166399999999999</v>
      </c>
      <c r="F187" s="4">
        <v>0</v>
      </c>
      <c r="G187" s="4">
        <v>20</v>
      </c>
      <c r="H187" s="4">
        <v>5</v>
      </c>
    </row>
    <row r="188" spans="1:8" ht="16" x14ac:dyDescent="0.2">
      <c r="A188" s="5">
        <v>4416.9250000000002</v>
      </c>
      <c r="B188" s="6">
        <v>0.44169999999999998</v>
      </c>
      <c r="C188" s="4">
        <v>219</v>
      </c>
      <c r="D188" s="6">
        <v>0.621</v>
      </c>
      <c r="E188" s="4">
        <v>20.168600000000001</v>
      </c>
      <c r="F188" s="4">
        <v>0</v>
      </c>
      <c r="G188" s="4">
        <v>8</v>
      </c>
      <c r="H188" s="4">
        <v>5</v>
      </c>
    </row>
    <row r="189" spans="1:8" ht="16" x14ac:dyDescent="0.2">
      <c r="A189" s="4">
        <v>926.52499999999998</v>
      </c>
      <c r="B189" s="6">
        <v>9.2700000000000005E-2</v>
      </c>
      <c r="C189" s="4">
        <v>61</v>
      </c>
      <c r="D189" s="6">
        <v>0.623</v>
      </c>
      <c r="E189" s="4">
        <v>15.1889</v>
      </c>
      <c r="F189" s="4">
        <v>0</v>
      </c>
      <c r="G189" s="4">
        <v>20</v>
      </c>
      <c r="H189" s="4">
        <v>2</v>
      </c>
    </row>
    <row r="190" spans="1:8" ht="16" x14ac:dyDescent="0.2">
      <c r="A190" s="4">
        <v>926.52499999999998</v>
      </c>
      <c r="B190" s="6">
        <v>9.2700000000000005E-2</v>
      </c>
      <c r="C190" s="4">
        <v>61</v>
      </c>
      <c r="D190" s="6">
        <v>0.623</v>
      </c>
      <c r="E190" s="4">
        <v>15.1889</v>
      </c>
      <c r="F190" s="4">
        <v>0</v>
      </c>
      <c r="G190" s="4">
        <v>20</v>
      </c>
      <c r="H190" s="4">
        <v>4</v>
      </c>
    </row>
    <row r="191" spans="1:8" ht="16" x14ac:dyDescent="0.2">
      <c r="A191" s="5">
        <v>3119.05</v>
      </c>
      <c r="B191" s="6">
        <v>0.31190000000000001</v>
      </c>
      <c r="C191" s="4">
        <v>109</v>
      </c>
      <c r="D191" s="6">
        <v>0.62390000000000001</v>
      </c>
      <c r="E191" s="4">
        <v>28.615100000000002</v>
      </c>
      <c r="F191" s="4">
        <v>0</v>
      </c>
      <c r="G191" s="4">
        <v>21</v>
      </c>
      <c r="H191" s="4">
        <v>1</v>
      </c>
    </row>
    <row r="192" spans="1:8" ht="16" x14ac:dyDescent="0.2">
      <c r="A192" s="5">
        <v>1168.7249999999999</v>
      </c>
      <c r="B192" s="6">
        <v>0.1169</v>
      </c>
      <c r="C192" s="4">
        <v>86</v>
      </c>
      <c r="D192" s="6">
        <v>0.62790000000000001</v>
      </c>
      <c r="E192" s="4">
        <v>13.5898</v>
      </c>
      <c r="F192" s="4">
        <v>0</v>
      </c>
      <c r="G192" s="4">
        <v>20</v>
      </c>
      <c r="H192" s="4">
        <v>1</v>
      </c>
    </row>
    <row r="193" spans="1:8" ht="16" x14ac:dyDescent="0.2">
      <c r="A193" s="5">
        <v>2320.625</v>
      </c>
      <c r="B193" s="6">
        <v>0.2321</v>
      </c>
      <c r="C193" s="4">
        <v>108</v>
      </c>
      <c r="D193" s="6">
        <v>0.62960000000000005</v>
      </c>
      <c r="E193" s="4">
        <v>21.487300000000001</v>
      </c>
      <c r="F193" s="4">
        <v>0</v>
      </c>
      <c r="G193" s="4">
        <v>8</v>
      </c>
      <c r="H193" s="4">
        <v>4</v>
      </c>
    </row>
    <row r="194" spans="1:8" ht="16" x14ac:dyDescent="0.2">
      <c r="A194" s="5">
        <v>2320.625</v>
      </c>
      <c r="B194" s="6">
        <v>0.2321</v>
      </c>
      <c r="C194" s="4">
        <v>108</v>
      </c>
      <c r="D194" s="6">
        <v>0.62960000000000005</v>
      </c>
      <c r="E194" s="4">
        <v>21.487300000000001</v>
      </c>
      <c r="F194" s="4">
        <v>0</v>
      </c>
      <c r="G194" s="4">
        <v>8</v>
      </c>
      <c r="H194" s="4">
        <v>2</v>
      </c>
    </row>
    <row r="195" spans="1:8" ht="16" x14ac:dyDescent="0.2">
      <c r="A195" s="5">
        <v>2750.9749999999999</v>
      </c>
      <c r="B195" s="6">
        <v>0.27510000000000001</v>
      </c>
      <c r="C195" s="4">
        <v>103</v>
      </c>
      <c r="D195" s="6">
        <v>0.64080000000000004</v>
      </c>
      <c r="E195" s="4">
        <v>26.708500000000001</v>
      </c>
      <c r="F195" s="4">
        <v>0</v>
      </c>
      <c r="G195" s="4">
        <v>17</v>
      </c>
      <c r="H195" s="4">
        <v>2</v>
      </c>
    </row>
    <row r="196" spans="1:8" ht="16" x14ac:dyDescent="0.2">
      <c r="A196" s="5">
        <v>3019.2750000000001</v>
      </c>
      <c r="B196" s="6">
        <v>0.3019</v>
      </c>
      <c r="C196" s="4">
        <v>99</v>
      </c>
      <c r="D196" s="6">
        <v>0.64649999999999996</v>
      </c>
      <c r="E196" s="4">
        <v>30.497699999999998</v>
      </c>
      <c r="F196" s="4">
        <v>0</v>
      </c>
      <c r="G196" s="4">
        <v>17</v>
      </c>
      <c r="H196" s="4">
        <v>1</v>
      </c>
    </row>
    <row r="197" spans="1:8" ht="16" x14ac:dyDescent="0.2">
      <c r="A197" s="5">
        <v>3174.15</v>
      </c>
      <c r="B197" s="6">
        <v>0.31740000000000002</v>
      </c>
      <c r="C197" s="4">
        <v>119</v>
      </c>
      <c r="D197" s="6">
        <v>0.64710000000000001</v>
      </c>
      <c r="E197" s="4">
        <v>26.673500000000001</v>
      </c>
      <c r="F197" s="4">
        <v>0</v>
      </c>
      <c r="G197" s="4">
        <v>19</v>
      </c>
      <c r="H197" s="4">
        <v>2</v>
      </c>
    </row>
    <row r="198" spans="1:8" ht="16" x14ac:dyDescent="0.2">
      <c r="A198" s="5">
        <v>3382.3249999999998</v>
      </c>
      <c r="B198" s="6">
        <v>0.3382</v>
      </c>
      <c r="C198" s="4">
        <v>112</v>
      </c>
      <c r="D198" s="6">
        <v>0.65180000000000005</v>
      </c>
      <c r="E198" s="4">
        <v>30.199300000000001</v>
      </c>
      <c r="F198" s="4">
        <v>0</v>
      </c>
      <c r="G198" s="4">
        <v>19</v>
      </c>
      <c r="H198" s="4">
        <v>3</v>
      </c>
    </row>
    <row r="199" spans="1:8" ht="16" x14ac:dyDescent="0.2">
      <c r="A199" s="5">
        <v>3336.55</v>
      </c>
      <c r="B199" s="6">
        <v>0.3337</v>
      </c>
      <c r="C199" s="4">
        <v>112</v>
      </c>
      <c r="D199" s="6">
        <v>0.65180000000000005</v>
      </c>
      <c r="E199" s="4">
        <v>29.790600000000001</v>
      </c>
      <c r="F199" s="4">
        <v>0</v>
      </c>
      <c r="G199" s="4">
        <v>19</v>
      </c>
      <c r="H199" s="4">
        <v>5</v>
      </c>
    </row>
    <row r="200" spans="1:8" ht="16" x14ac:dyDescent="0.2">
      <c r="A200" s="5">
        <v>3149.875</v>
      </c>
      <c r="B200" s="6">
        <v>0.315</v>
      </c>
      <c r="C200" s="4">
        <v>118</v>
      </c>
      <c r="D200" s="6">
        <v>0.65249999999999997</v>
      </c>
      <c r="E200" s="4">
        <v>26.693899999999999</v>
      </c>
      <c r="F200" s="4">
        <v>0</v>
      </c>
      <c r="G200" s="4">
        <v>16</v>
      </c>
      <c r="H200" s="4">
        <v>3</v>
      </c>
    </row>
    <row r="201" spans="1:8" ht="16" x14ac:dyDescent="0.2">
      <c r="A201" s="5">
        <v>2038.95</v>
      </c>
      <c r="B201" s="6">
        <v>0.2039</v>
      </c>
      <c r="C201" s="4">
        <v>102</v>
      </c>
      <c r="D201" s="6">
        <v>0.65690000000000004</v>
      </c>
      <c r="E201" s="4">
        <v>19.989699999999999</v>
      </c>
      <c r="F201" s="4">
        <v>0</v>
      </c>
      <c r="G201" s="4">
        <v>16</v>
      </c>
      <c r="H201" s="4">
        <v>5</v>
      </c>
    </row>
    <row r="202" spans="1:8" ht="16" x14ac:dyDescent="0.2">
      <c r="A202" s="4">
        <v>996.625</v>
      </c>
      <c r="B202" s="6">
        <v>9.9699999999999997E-2</v>
      </c>
      <c r="C202" s="4">
        <v>50</v>
      </c>
      <c r="D202" s="6">
        <v>0.66</v>
      </c>
      <c r="E202" s="4">
        <v>19.932500000000001</v>
      </c>
      <c r="F202" s="4">
        <v>0</v>
      </c>
      <c r="G202" s="4">
        <v>16</v>
      </c>
      <c r="H202" s="4">
        <v>2</v>
      </c>
    </row>
    <row r="203" spans="1:8" ht="16" x14ac:dyDescent="0.2">
      <c r="A203" s="4">
        <v>996.625</v>
      </c>
      <c r="B203" s="6">
        <v>9.9699999999999997E-2</v>
      </c>
      <c r="C203" s="4">
        <v>50</v>
      </c>
      <c r="D203" s="6">
        <v>0.66</v>
      </c>
      <c r="E203" s="4">
        <v>19.932500000000001</v>
      </c>
      <c r="F203" s="4">
        <v>0</v>
      </c>
      <c r="G203" s="4">
        <v>16</v>
      </c>
      <c r="H203" s="4">
        <v>4</v>
      </c>
    </row>
    <row r="204" spans="1:8" ht="16" x14ac:dyDescent="0.2">
      <c r="A204" s="5">
        <v>3265.7750000000001</v>
      </c>
      <c r="B204" s="6">
        <v>0.3266</v>
      </c>
      <c r="C204" s="4">
        <v>92</v>
      </c>
      <c r="D204" s="6">
        <v>0.66300000000000003</v>
      </c>
      <c r="E204" s="4">
        <v>35.497599999999998</v>
      </c>
      <c r="F204" s="4">
        <v>0</v>
      </c>
      <c r="G204" s="4">
        <v>19</v>
      </c>
      <c r="H204" s="4">
        <v>4</v>
      </c>
    </row>
  </sheetData>
  <mergeCells count="1">
    <mergeCell ref="Q37:Q38"/>
  </mergeCells>
  <conditionalFormatting sqref="S6 S21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FD8C-ACA9-3747-BE15-A4FAF978A74B}">
  <dimension ref="A1:E31"/>
  <sheetViews>
    <sheetView zoomScale="120" zoomScaleNormal="120" workbookViewId="0"/>
  </sheetViews>
  <sheetFormatPr baseColWidth="10" defaultRowHeight="15" x14ac:dyDescent="0.2"/>
  <cols>
    <col min="1" max="1" width="40.83203125" customWidth="1"/>
    <col min="2" max="5" width="10.83203125" customWidth="1"/>
  </cols>
  <sheetData>
    <row r="1" spans="1:5" ht="16" thickBot="1" x14ac:dyDescent="0.25">
      <c r="A1" s="47" t="s">
        <v>38</v>
      </c>
      <c r="B1" s="34" t="s">
        <v>23</v>
      </c>
      <c r="C1" s="34" t="s">
        <v>24</v>
      </c>
      <c r="D1" s="34" t="s">
        <v>25</v>
      </c>
      <c r="E1" s="35" t="s">
        <v>34</v>
      </c>
    </row>
    <row r="2" spans="1:5" x14ac:dyDescent="0.2">
      <c r="A2" s="44" t="s">
        <v>42</v>
      </c>
      <c r="B2" s="50">
        <f>IF(MAX(Table1[Aantal trades])&gt;0,MAX(Table1[Aantal trades]),"")</f>
        <v>589</v>
      </c>
      <c r="C2" s="50">
        <f>IF(MAX(Table16810[Aantal trades])&gt;0,MAX(Table16810[Aantal trades]),"")</f>
        <v>589</v>
      </c>
      <c r="D2" s="50">
        <f>IF(MAX(Table168103[Aantal trades])&gt;0,MAX(Table168103[Aantal trades]),"")</f>
        <v>589</v>
      </c>
      <c r="E2" s="30">
        <f>IFERROR(AVERAGE(B2:D2),"")</f>
        <v>589</v>
      </c>
    </row>
    <row r="3" spans="1:5" x14ac:dyDescent="0.2">
      <c r="A3" s="51" t="s">
        <v>43</v>
      </c>
      <c r="B3" s="26">
        <f>IF(MIN(Table1[Aantal trades])&gt;0,MIN(Table1[Aantal trades]),"")</f>
        <v>108</v>
      </c>
      <c r="C3" s="26">
        <f>IF(MIN(Table16810[Aantal trades])&gt;0,MIN(Table16810[Aantal trades]),"")</f>
        <v>108</v>
      </c>
      <c r="D3" s="26">
        <f>IF(MIN(Table168103[Aantal trades])&gt;0,MIN(Table168103[Aantal trades]),"")</f>
        <v>50</v>
      </c>
      <c r="E3" s="36">
        <f>IFERROR(AVERAGE(B3:D3),"")</f>
        <v>88.666666666666671</v>
      </c>
    </row>
    <row r="4" spans="1:5" x14ac:dyDescent="0.2">
      <c r="A4" s="44" t="s">
        <v>44</v>
      </c>
      <c r="B4" s="45">
        <f>IFERROR(AVERAGE(Table1[Aantal trades]),"")</f>
        <v>281.97777777777776</v>
      </c>
      <c r="C4" s="45">
        <f>IFERROR(AVERAGE(Table16810[Aantal trades]),"")</f>
        <v>299.53333333333336</v>
      </c>
      <c r="D4" s="45">
        <f>IFERROR(AVERAGE(Table168103[Aantal trades]),"")</f>
        <v>201.15</v>
      </c>
      <c r="E4" s="30">
        <f>IFERROR(AVERAGE(B4:D4),"")</f>
        <v>260.88703703703703</v>
      </c>
    </row>
    <row r="5" spans="1:5" x14ac:dyDescent="0.2">
      <c r="A5" s="44"/>
      <c r="B5" s="52"/>
      <c r="C5" s="52"/>
      <c r="D5" s="52"/>
      <c r="E5" s="29"/>
    </row>
    <row r="6" spans="1:5" x14ac:dyDescent="0.2">
      <c r="A6" s="44" t="s">
        <v>40</v>
      </c>
      <c r="B6" s="53">
        <f>IF(COUNT(Table1[Aantal trades])&gt;0,COUNT(Table1[Aantal trades]),"")</f>
        <v>90</v>
      </c>
      <c r="C6" s="53">
        <f>IF(COUNT(Table16810[Aantal trades])&gt;0,COUNT(Table16810[Aantal trades]),"")</f>
        <v>45</v>
      </c>
      <c r="D6" s="53">
        <f>IF(COUNT(Table168103[Aantal trades])&gt;0,COUNT(Table168103[Aantal trades]),"")</f>
        <v>100</v>
      </c>
      <c r="E6" s="30">
        <f>IFERROR(AVERAGE(B6:D6),"")</f>
        <v>78.333333333333329</v>
      </c>
    </row>
    <row r="7" spans="1:5" x14ac:dyDescent="0.2">
      <c r="A7" s="44"/>
      <c r="B7" s="52"/>
      <c r="C7" s="52"/>
      <c r="D7" s="52"/>
      <c r="E7" s="29"/>
    </row>
    <row r="8" spans="1:5" x14ac:dyDescent="0.2">
      <c r="A8" s="44" t="s">
        <v>28</v>
      </c>
      <c r="B8" s="45">
        <f>IFERROR(+B4-B3,"")</f>
        <v>173.97777777777776</v>
      </c>
      <c r="C8" s="45">
        <f>IFERROR(+C4-C3,"")</f>
        <v>191.53333333333336</v>
      </c>
      <c r="D8" s="45">
        <f>IFERROR(+D4-D3,"")</f>
        <v>151.15</v>
      </c>
      <c r="E8" s="30">
        <f>IFERROR(AVERAGE(B8:D8),"")</f>
        <v>172.22037037037038</v>
      </c>
    </row>
    <row r="9" spans="1:5" x14ac:dyDescent="0.2">
      <c r="A9" s="44" t="s">
        <v>45</v>
      </c>
      <c r="B9" s="45">
        <f>IFERROR(+B2-B4,"")</f>
        <v>307.02222222222224</v>
      </c>
      <c r="C9" s="45">
        <f>IFERROR(+C2-C4,"")</f>
        <v>289.46666666666664</v>
      </c>
      <c r="D9" s="45">
        <f>IFERROR(+D2-D4,"")</f>
        <v>387.85</v>
      </c>
      <c r="E9" s="30">
        <f>IFERROR(AVERAGE(B9:D9),"")</f>
        <v>328.11296296296297</v>
      </c>
    </row>
    <row r="10" spans="1:5" x14ac:dyDescent="0.2">
      <c r="A10" s="44"/>
      <c r="B10" s="52"/>
      <c r="C10" s="52"/>
      <c r="D10" s="52"/>
      <c r="E10" s="29"/>
    </row>
    <row r="11" spans="1:5" x14ac:dyDescent="0.2">
      <c r="A11" s="44" t="s">
        <v>46</v>
      </c>
      <c r="B11" s="53">
        <f>IF(COUNTIF(Table1[Aantal trades],"&lt;"&amp;B8)&gt;0,COUNTIF(Table1[Aantal trades],"&lt;"&amp;B8),"")</f>
        <v>10</v>
      </c>
      <c r="C11" s="53">
        <f>IF(COUNTIF(Table16810[Aantal trades],"&lt;"&amp;C8)&gt;0,COUNTIF(Table16810[Aantal trades],"&lt;"&amp;C8),"")</f>
        <v>7</v>
      </c>
      <c r="D11" s="53">
        <f>IF(COUNTIF(Table168103[Aantal trades],"&lt;"&amp;D8)&gt;0,COUNTIF(Table168103[Aantal trades],"&lt;"&amp;D8),"")</f>
        <v>46</v>
      </c>
      <c r="E11" s="30">
        <f>IFERROR(AVERAGE(B11:D11),"")</f>
        <v>21</v>
      </c>
    </row>
    <row r="12" spans="1:5" x14ac:dyDescent="0.2">
      <c r="A12" s="44" t="s">
        <v>47</v>
      </c>
      <c r="B12" s="53">
        <f>IF(COUNTIFS(Table1[Aantal trades],"&gt;="&amp;B8,Table1[Aantal trades],"&lt;"&amp;B9)&gt;0,COUNTIFS(Table1[Aantal trades],"&gt;="&amp;B8,Table1[Aantal trades],"&lt;"&amp;B9),"")</f>
        <v>50</v>
      </c>
      <c r="C12" s="53">
        <f>IF(COUNTIFS(Table16810[Aantal trades],"&gt;="&amp;C8,Table16810[Aantal trades],"&lt;"&amp;C9)&gt;0,COUNTIFS(Table16810[Aantal trades],"&gt;="&amp;C8,Table16810[Aantal trades],"&lt;"&amp;C9),"")</f>
        <v>18</v>
      </c>
      <c r="D12" s="53">
        <f>IF(COUNTIFS(Table168103[Aantal trades],"&gt;="&amp;D8,Table168103[Aantal trades],"&lt;"&amp;D9)&gt;0,COUNTIFS(Table168103[Aantal trades],"&gt;="&amp;D8,Table168103[Aantal trades],"&lt;"&amp;D9),"")</f>
        <v>43</v>
      </c>
      <c r="E12" s="30">
        <f>IFERROR(AVERAGE(B12:D12),"")</f>
        <v>37</v>
      </c>
    </row>
    <row r="13" spans="1:5" x14ac:dyDescent="0.2">
      <c r="A13" s="51" t="s">
        <v>48</v>
      </c>
      <c r="B13" s="26">
        <f>IF(COUNTIF(Table1[Aantal trades],"&gt;="&amp;B9)&gt;0,COUNTIF(Table1[Aantal trades],"&gt;="&amp;B9),"")</f>
        <v>30</v>
      </c>
      <c r="C13" s="26">
        <f>IF(COUNTIF(Table16810[Aantal trades],"&gt;="&amp;C9)&gt;0,COUNTIF(Table16810[Aantal trades],"&gt;="&amp;C9),"")</f>
        <v>20</v>
      </c>
      <c r="D13" s="26">
        <f>IF(COUNTIF(Table168103[Aantal trades],"&gt;="&amp;D9)&gt;0,COUNTIF(Table168103[Aantal trades],"&gt;="&amp;D9),"")</f>
        <v>11</v>
      </c>
      <c r="E13" s="36">
        <f>IFERROR(AVERAGE(B13:D13),"")</f>
        <v>20.333333333333332</v>
      </c>
    </row>
    <row r="14" spans="1:5" x14ac:dyDescent="0.2">
      <c r="A14" s="44" t="s">
        <v>40</v>
      </c>
      <c r="B14" s="53">
        <f>IF(SUM(B11:B13)&gt;0,SUM(B11:B13),"")</f>
        <v>90</v>
      </c>
      <c r="C14" s="53">
        <f>IF(SUM(C11:C13)&gt;0,SUM(C11:C13),"")</f>
        <v>45</v>
      </c>
      <c r="D14" s="53">
        <f>IF(SUM(D11:D13)&gt;0,SUM(D11:D13),"")</f>
        <v>100</v>
      </c>
      <c r="E14" s="30">
        <f>IFERROR(AVERAGE(B14:D14),"")</f>
        <v>78.333333333333329</v>
      </c>
    </row>
    <row r="15" spans="1:5" x14ac:dyDescent="0.2">
      <c r="A15" s="44"/>
      <c r="B15" s="52"/>
      <c r="C15" s="52"/>
      <c r="D15" s="52"/>
      <c r="E15" s="29"/>
    </row>
    <row r="16" spans="1:5" x14ac:dyDescent="0.2">
      <c r="A16" s="44" t="s">
        <v>49</v>
      </c>
      <c r="B16" s="54">
        <f>IFERROR(AVERAGEIF(Table1[Aantal trades],"&lt;"&amp;B8,Table1[Gem. winst per trade]),"")</f>
        <v>13.571950000000001</v>
      </c>
      <c r="C16" s="54">
        <f>IFERROR(AVERAGEIF(Table16810[Aantal trades],"&lt;"&amp;C8,Table16810[Gem. winst per trade]),"")</f>
        <v>14.20697142857143</v>
      </c>
      <c r="D16" s="54">
        <f>IFERROR(AVERAGEIF(Table168103[Aantal trades],"&lt;"&amp;D8,Table168103[Gem. winst per trade]),"")</f>
        <v>19.435073913043475</v>
      </c>
      <c r="E16" s="30">
        <f>IFERROR(AVERAGE(B16:D16),"")</f>
        <v>15.737998447204967</v>
      </c>
    </row>
    <row r="17" spans="1:5" x14ac:dyDescent="0.2">
      <c r="A17" s="44" t="s">
        <v>50</v>
      </c>
      <c r="B17" s="54">
        <f>IFERROR(AVERAGEIFS(Table1[Gem. winst per trade],Table1[Aantal trades],"&gt;="&amp;B8,Table1[Aantal trades],"&lt;"&amp;B9),"")</f>
        <v>17.394857999999999</v>
      </c>
      <c r="C17" s="54">
        <f>IFERROR(AVERAGEIFS(Table16810[Gem. winst per trade],Table16810[Aantal trades],"&gt;="&amp;C8,Table16810[Aantal trades],"&lt;"&amp;C9),"")</f>
        <v>17.251149999999999</v>
      </c>
      <c r="D17" s="54">
        <f>IFERROR(AVERAGEIFS(Table168103[Gem. winst per trade],Table168103[Aantal trades],"&gt;="&amp;D8,Table168103[Aantal trades],"&lt;"&amp;D9),"")</f>
        <v>16.382481395348837</v>
      </c>
      <c r="E17" s="30">
        <f>IFERROR(AVERAGE(B17:D17),"")</f>
        <v>17.009496465116275</v>
      </c>
    </row>
    <row r="18" spans="1:5" x14ac:dyDescent="0.2">
      <c r="A18" s="51" t="s">
        <v>51</v>
      </c>
      <c r="B18" s="28">
        <f>IFERROR(AVERAGEIF(Table1[Aantal trades],"&gt;="&amp;B9,Table1[Gem. winst per trade]),"")</f>
        <v>17.595126666666669</v>
      </c>
      <c r="C18" s="28">
        <f>IFERROR(AVERAGEIF(Table16810[Aantal trades],"&gt;="&amp;C9,Table16810[Gem. winst per trade]),"")</f>
        <v>16.4297</v>
      </c>
      <c r="D18" s="28">
        <f>IFERROR(AVERAGEIF(Table168103[Aantal trades],"&gt;="&amp;D9,Table168103[Gem. winst per trade]),"")</f>
        <v>17.927054545454549</v>
      </c>
      <c r="E18" s="36">
        <f>IFERROR(AVERAGE(B18:D18),"")</f>
        <v>17.317293737373742</v>
      </c>
    </row>
    <row r="19" spans="1:5" x14ac:dyDescent="0.2">
      <c r="A19" s="44" t="s">
        <v>39</v>
      </c>
      <c r="B19" s="54">
        <f>IFERROR(AVERAGE(B16:B18),"")</f>
        <v>16.187311555555556</v>
      </c>
      <c r="C19" s="54">
        <f>IFERROR(AVERAGE(C16:C18),"")</f>
        <v>15.962607142857143</v>
      </c>
      <c r="D19" s="54">
        <f>IFERROR(AVERAGE(D16:D18),"")</f>
        <v>17.914869951282288</v>
      </c>
      <c r="E19" s="30">
        <f>IFERROR(AVERAGE(B19:D19),"")</f>
        <v>16.688262883231662</v>
      </c>
    </row>
    <row r="20" spans="1:5" x14ac:dyDescent="0.2">
      <c r="A20" s="44"/>
      <c r="B20" s="52"/>
      <c r="C20" s="52"/>
      <c r="D20" s="52"/>
      <c r="E20" s="29"/>
    </row>
    <row r="21" spans="1:5" x14ac:dyDescent="0.2">
      <c r="A21" s="44" t="s">
        <v>52</v>
      </c>
      <c r="B21" s="55">
        <f>IFERROR(AVERAGEIF(Table1[Aantal trades],"&lt;"&amp;B8,Table1[% winstgevende trades]),"")</f>
        <v>0.57794999999999996</v>
      </c>
      <c r="C21" s="55">
        <f>IFERROR(AVERAGEIF(Table16810[Aantal trades],"&lt;"&amp;C8,Table16810[% winstgevende trades]),"")</f>
        <v>0.56512857142857142</v>
      </c>
      <c r="D21" s="55">
        <f>IFERROR(AVERAGEIF(Table168103[Aantal trades],"&lt;"&amp;D8,Table168103[% winstgevende trades]),"")</f>
        <v>0.59801739130434795</v>
      </c>
      <c r="E21" s="31">
        <f>IFERROR(AVERAGE(B21:D21),"")</f>
        <v>0.58036532091097304</v>
      </c>
    </row>
    <row r="22" spans="1:5" x14ac:dyDescent="0.2">
      <c r="A22" s="44" t="s">
        <v>53</v>
      </c>
      <c r="B22" s="55">
        <f>IFERROR(AVERAGEIFS(Table1[% winstgevende trades],Table1[Aantal trades],"&gt;="&amp;B8,Table1[Aantal trades],"&lt;"&amp;B9),"")</f>
        <v>0.57787400000000011</v>
      </c>
      <c r="C22" s="55">
        <f>IFERROR(AVERAGEIFS(Table16810[% winstgevende trades],Table16810[Aantal trades],"&gt;="&amp;C8,Table16810[Aantal trades],"&lt;"&amp;C9),"")</f>
        <v>0.58276666666666666</v>
      </c>
      <c r="D22" s="55">
        <f>IFERROR(AVERAGEIFS(Table168103[% winstgevende trades],Table168103[Aantal trades],"&gt;="&amp;D8,Table168103[Aantal trades],"&lt;"&amp;D9),"")</f>
        <v>0.57569767441860487</v>
      </c>
      <c r="E22" s="31">
        <f>IFERROR(AVERAGE(B22:D22),"")</f>
        <v>0.57877944702842388</v>
      </c>
    </row>
    <row r="23" spans="1:5" x14ac:dyDescent="0.2">
      <c r="A23" s="51" t="s">
        <v>54</v>
      </c>
      <c r="B23" s="27">
        <f>IFERROR(AVERAGEIF(Table1[Aantal trades],"&gt;="&amp;B9,Table1[% winstgevende trades]),"")</f>
        <v>0.59131333333333347</v>
      </c>
      <c r="C23" s="27">
        <f>IFERROR(AVERAGEIF(Table16810[Aantal trades],"&gt;="&amp;C9,Table16810[% winstgevende trades]),"")</f>
        <v>0.58330000000000004</v>
      </c>
      <c r="D23" s="27">
        <f>IFERROR(AVERAGEIF(Table168103[Aantal trades],"&gt;="&amp;D9,Table168103[% winstgevende trades]),"")</f>
        <v>0.59602727272727263</v>
      </c>
      <c r="E23" s="32">
        <f>IFERROR(AVERAGE(B23:D23),"")</f>
        <v>0.59021353535353538</v>
      </c>
    </row>
    <row r="24" spans="1:5" x14ac:dyDescent="0.2">
      <c r="A24" s="44" t="s">
        <v>41</v>
      </c>
      <c r="B24" s="55">
        <f>IFERROR(AVERAGE(B21:B23),"")</f>
        <v>0.58237911111111107</v>
      </c>
      <c r="C24" s="55">
        <f>IFERROR(AVERAGE(C21:C23),"")</f>
        <v>0.57706507936507945</v>
      </c>
      <c r="D24" s="55">
        <f>IFERROR(AVERAGE(D21:D23),"")</f>
        <v>0.58991411281674189</v>
      </c>
      <c r="E24" s="31">
        <f>IFERROR(AVERAGE(B24:D24),"")</f>
        <v>0.58311943443097747</v>
      </c>
    </row>
    <row r="25" spans="1:5" ht="16" thickBot="1" x14ac:dyDescent="0.25">
      <c r="A25" s="44"/>
      <c r="B25" s="52"/>
      <c r="C25" s="52"/>
      <c r="D25" s="52"/>
      <c r="E25" s="29"/>
    </row>
    <row r="26" spans="1:5" x14ac:dyDescent="0.2">
      <c r="A26" s="37" t="s">
        <v>29</v>
      </c>
      <c r="B26" s="38">
        <f>IF(+'10 10'!S3&gt;0,+'10 10'!S3,"")</f>
        <v>23.0563</v>
      </c>
      <c r="C26" s="38">
        <f>IF(+'20 5'!S3&gt;0,+'20 5'!S3,"")</f>
        <v>16.600099999999998</v>
      </c>
      <c r="D26" s="38">
        <f>IF(+'21 5'!S3&gt;0,+'21 5'!S3,"")</f>
        <v>30.314099999999996</v>
      </c>
      <c r="E26" s="43">
        <f>IFERROR(AVERAGE(B26:D26),"")</f>
        <v>23.323499999999996</v>
      </c>
    </row>
    <row r="27" spans="1:5" ht="16" thickBot="1" x14ac:dyDescent="0.25">
      <c r="A27" s="39" t="s">
        <v>30</v>
      </c>
      <c r="B27" s="40">
        <f>IF(+'10 10'!S18&gt;0,+'10 10'!S18,"")</f>
        <v>0.10330000000000006</v>
      </c>
      <c r="C27" s="40">
        <f>IF(+'20 5'!S18&gt;0,+'20 5'!S18,"")</f>
        <v>0.10330000000000006</v>
      </c>
      <c r="D27" s="40">
        <f>IF(+'21 5'!S18&gt;0,+'21 5'!S18,"")</f>
        <v>0.13670000000000004</v>
      </c>
      <c r="E27" s="41">
        <f>IFERROR(AVERAGE(B27:D27),"")</f>
        <v>0.11443333333333339</v>
      </c>
    </row>
    <row r="28" spans="1:5" ht="16" thickBot="1" x14ac:dyDescent="0.25">
      <c r="A28" s="44"/>
      <c r="B28" s="52"/>
      <c r="C28" s="52"/>
      <c r="D28" s="52"/>
      <c r="E28" s="29"/>
    </row>
    <row r="29" spans="1:5" x14ac:dyDescent="0.2">
      <c r="A29" s="37" t="s">
        <v>31</v>
      </c>
      <c r="B29" s="42">
        <f>+IF(+'10 10'!S6&gt;0,+'10 10'!S6,"")</f>
        <v>19.700552713240398</v>
      </c>
      <c r="C29" s="42">
        <f>IF(+'20 5'!S6&gt;0,+'20 5'!S6,"")</f>
        <v>25.415268211370062</v>
      </c>
      <c r="D29" s="42">
        <f>IF(+'21 5'!S6&gt;0,+'21 5'!S6,"")</f>
        <v>14.602395654917515</v>
      </c>
      <c r="E29" s="43">
        <f>IFERROR(AVERAGE(B29:D29),"")</f>
        <v>19.906072193175991</v>
      </c>
    </row>
    <row r="30" spans="1:5" x14ac:dyDescent="0.2">
      <c r="A30" s="44" t="s">
        <v>32</v>
      </c>
      <c r="B30" s="45">
        <f>IF(+'10 10'!S21&gt;0,+'10 10'!S21,"")</f>
        <v>83.592757306226162</v>
      </c>
      <c r="C30" s="45">
        <f>IF(+'20 5'!S21&gt;0,+'20 5'!S21,"")</f>
        <v>83.592757306226162</v>
      </c>
      <c r="D30" s="45">
        <f>IF(+'21 5'!S21&gt;0,+'21 5'!S21,"")</f>
        <v>79.381598793363494</v>
      </c>
      <c r="E30" s="30">
        <f>IFERROR(AVERAGE(B30:D30),"")</f>
        <v>82.189037801938596</v>
      </c>
    </row>
    <row r="31" spans="1:5" ht="16" thickBot="1" x14ac:dyDescent="0.25">
      <c r="A31" s="39" t="s">
        <v>33</v>
      </c>
      <c r="B31" s="46">
        <f>IF(+'10 10'!S30&gt;0,+'10 10'!S30,"")</f>
        <v>51.64665500973328</v>
      </c>
      <c r="C31" s="46">
        <f>IF(+'20 5'!S30&gt;0,+'20 5'!S30,"")</f>
        <v>54.504012758798112</v>
      </c>
      <c r="D31" s="46">
        <f>IF(+'21 5'!S30&gt;0,+'21 5'!S30,"")</f>
        <v>46.991997224140505</v>
      </c>
      <c r="E31" s="33">
        <f>IFERROR(AVERAGE(B31:D31),"")</f>
        <v>51.047554997557292</v>
      </c>
    </row>
  </sheetData>
  <sheetProtection algorithmName="SHA-512" hashValue="5DS4rAM1j0ekqPL99Y7cuzJxDUmoCiNK7kuxY140YIeQX0+2C/74k2kK2nZWhS/9NGixcN/txNUFQkW5DKc0vA==" saltValue="fNMRKaJUba6yzRe4T5IN4Q==" spinCount="100000" sheet="1" objects="1" scenarios="1" selectLockedCells="1" selectUnlockedCells="1"/>
  <conditionalFormatting sqref="B29:E31">
    <cfRule type="colorScale" priority="1">
      <colorScale>
        <cfvo type="num" val="0"/>
        <cfvo type="num" val="50"/>
        <cfvo type="num" val="100"/>
        <color rgb="FFFF0000"/>
        <color theme="0" tint="-4.9989318521683403E-2"/>
        <color rgb="FF00B05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CE58-1702-5840-BAE0-77399CB08A13}">
  <dimension ref="A1:E31"/>
  <sheetViews>
    <sheetView zoomScale="120" zoomScaleNormal="120" workbookViewId="0"/>
  </sheetViews>
  <sheetFormatPr baseColWidth="10" defaultRowHeight="15" x14ac:dyDescent="0.2"/>
  <cols>
    <col min="1" max="1" width="40.83203125" customWidth="1"/>
    <col min="2" max="5" width="10.83203125" customWidth="1"/>
  </cols>
  <sheetData>
    <row r="1" spans="1:5" ht="16" thickBot="1" x14ac:dyDescent="0.25">
      <c r="A1" s="47" t="s">
        <v>38</v>
      </c>
      <c r="B1" s="34" t="s">
        <v>23</v>
      </c>
      <c r="C1" s="34" t="s">
        <v>24</v>
      </c>
      <c r="D1" s="34" t="s">
        <v>25</v>
      </c>
      <c r="E1" s="35" t="s">
        <v>34</v>
      </c>
    </row>
    <row r="2" spans="1:5" x14ac:dyDescent="0.2">
      <c r="A2" s="44" t="s">
        <v>42</v>
      </c>
      <c r="B2" s="50">
        <f>IF(MAX(Table1[Aantal trades])&gt;0,MAX(Table1[Aantal trades]),"")</f>
        <v>589</v>
      </c>
      <c r="C2" s="50">
        <f>IF(MAX(Table16810[Aantal trades])&gt;0,MAX(Table16810[Aantal trades]),"")</f>
        <v>589</v>
      </c>
      <c r="D2" s="50">
        <f>IF(MAX(Table168103[Aantal trades])&gt;0,MAX(Table168103[Aantal trades]),"")</f>
        <v>589</v>
      </c>
      <c r="E2" s="30">
        <f>IFERROR(AVERAGE(B2:D2),"")</f>
        <v>589</v>
      </c>
    </row>
    <row r="3" spans="1:5" x14ac:dyDescent="0.2">
      <c r="A3" s="51" t="s">
        <v>43</v>
      </c>
      <c r="B3" s="26">
        <f>IF(MIN(Table1[Aantal trades])&gt;0,MIN(Table1[Aantal trades]),"")</f>
        <v>108</v>
      </c>
      <c r="C3" s="26">
        <f>IF(MIN(Table16810[Aantal trades])&gt;0,MIN(Table16810[Aantal trades]),"")</f>
        <v>108</v>
      </c>
      <c r="D3" s="26">
        <f>IF(MIN(Table168103[Aantal trades])&gt;0,MIN(Table168103[Aantal trades]),"")</f>
        <v>50</v>
      </c>
      <c r="E3" s="36">
        <f>IFERROR(AVERAGE(B3:D3),"")</f>
        <v>88.666666666666671</v>
      </c>
    </row>
    <row r="4" spans="1:5" x14ac:dyDescent="0.2">
      <c r="A4" s="44" t="s">
        <v>44</v>
      </c>
      <c r="B4" s="45">
        <f>IFERROR(AVERAGE(Table1[Aantal trades]),"")</f>
        <v>281.97777777777776</v>
      </c>
      <c r="C4" s="45">
        <f>IFERROR(AVERAGE(Table16810[Aantal trades]),"")</f>
        <v>299.53333333333336</v>
      </c>
      <c r="D4" s="45">
        <f>IFERROR(AVERAGE(Table168103[Aantal trades]),"")</f>
        <v>201.15</v>
      </c>
      <c r="E4" s="30">
        <f>IFERROR(AVERAGE(B4:D4),"")</f>
        <v>260.88703703703703</v>
      </c>
    </row>
    <row r="5" spans="1:5" x14ac:dyDescent="0.2">
      <c r="A5" s="44"/>
      <c r="B5" s="52"/>
      <c r="C5" s="52"/>
      <c r="D5" s="52"/>
      <c r="E5" s="29"/>
    </row>
    <row r="6" spans="1:5" x14ac:dyDescent="0.2">
      <c r="A6" s="44" t="s">
        <v>40</v>
      </c>
      <c r="B6" s="53">
        <f>IF(COUNT(Table1[Aantal trades])&gt;0,COUNT(Table1[Aantal trades]),"")</f>
        <v>90</v>
      </c>
      <c r="C6" s="53">
        <f>IF(COUNT(Table16810[Aantal trades])&gt;0,COUNT(Table16810[Aantal trades]),"")</f>
        <v>45</v>
      </c>
      <c r="D6" s="53">
        <f>IF(COUNT(Table168103[Aantal trades])&gt;0,COUNT(Table168103[Aantal trades]),"")</f>
        <v>100</v>
      </c>
      <c r="E6" s="30">
        <f>IFERROR(AVERAGE(B6:D6),"")</f>
        <v>78.333333333333329</v>
      </c>
    </row>
    <row r="7" spans="1:5" x14ac:dyDescent="0.2">
      <c r="A7" s="44"/>
      <c r="B7" s="53"/>
      <c r="C7" s="53"/>
      <c r="D7" s="53"/>
      <c r="E7" s="30"/>
    </row>
    <row r="8" spans="1:5" x14ac:dyDescent="0.2">
      <c r="A8" s="44"/>
      <c r="B8" s="53"/>
      <c r="C8" s="53"/>
      <c r="D8" s="53"/>
      <c r="E8" s="30"/>
    </row>
    <row r="9" spans="1:5" x14ac:dyDescent="0.2">
      <c r="A9" s="44"/>
      <c r="B9" s="53"/>
      <c r="C9" s="53"/>
      <c r="D9" s="53"/>
      <c r="E9" s="30"/>
    </row>
    <row r="10" spans="1:5" x14ac:dyDescent="0.2">
      <c r="A10" s="44"/>
      <c r="B10" s="53"/>
      <c r="C10" s="53"/>
      <c r="D10" s="53"/>
      <c r="E10" s="30"/>
    </row>
    <row r="11" spans="1:5" x14ac:dyDescent="0.2">
      <c r="A11" s="44"/>
      <c r="B11" s="52"/>
      <c r="C11" s="52"/>
      <c r="D11" s="52"/>
      <c r="E11" s="29"/>
    </row>
    <row r="12" spans="1:5" x14ac:dyDescent="0.2">
      <c r="A12" s="44" t="s">
        <v>55</v>
      </c>
      <c r="B12" s="53">
        <f>IF(COUNTIF(Table1[Aantal trades],"&lt;"&amp;B4)&gt;0,COUNTIF(Table1[Aantal trades],"&lt;"&amp;B4),"")</f>
        <v>52</v>
      </c>
      <c r="C12" s="53">
        <f>IF(COUNTIF(Table16810[Aantal trades],"&lt;"&amp;C4)&gt;0,COUNTIF(Table16810[Aantal trades],"&lt;"&amp;C4),"")</f>
        <v>27</v>
      </c>
      <c r="D12" s="53">
        <f>IF(COUNTIF(Table168103[Aantal trades],"&lt;"&amp;D4)&gt;0,COUNTIF(Table168103[Aantal trades],"&lt;"&amp;D4),"")</f>
        <v>63</v>
      </c>
      <c r="E12" s="30">
        <f>IFERROR(AVERAGE(B12:D12),"")</f>
        <v>47.333333333333336</v>
      </c>
    </row>
    <row r="13" spans="1:5" x14ac:dyDescent="0.2">
      <c r="A13" s="51" t="s">
        <v>56</v>
      </c>
      <c r="B13" s="26">
        <f>IF(COUNTIF(Table1[Aantal trades],"&gt;="&amp;B4)&gt;0,COUNTIF(Table1[Aantal trades],"&gt;="&amp;B4),"")</f>
        <v>38</v>
      </c>
      <c r="C13" s="26">
        <f>IF(COUNTIF(Table16810[Aantal trades],"&gt;="&amp;C4)&gt;0,COUNTIF(Table16810[Aantal trades],"&gt;="&amp;C4),"")</f>
        <v>18</v>
      </c>
      <c r="D13" s="26">
        <f>IF(COUNTIF(Table168103[Aantal trades],"&gt;="&amp;D4)&gt;0,COUNTIF(Table168103[Aantal trades],"&gt;="&amp;D4),"")</f>
        <v>37</v>
      </c>
      <c r="E13" s="36">
        <f>IFERROR(AVERAGE(B13:D13),"")</f>
        <v>31</v>
      </c>
    </row>
    <row r="14" spans="1:5" x14ac:dyDescent="0.2">
      <c r="A14" s="44" t="s">
        <v>40</v>
      </c>
      <c r="B14" s="53">
        <f>IF(SUM(B12:B13)&gt;0,SUM(B12:B13),"")</f>
        <v>90</v>
      </c>
      <c r="C14" s="53">
        <f>IF(SUM(C12:C13)&gt;0,SUM(C12:C13),"")</f>
        <v>45</v>
      </c>
      <c r="D14" s="53">
        <f>IF(SUM(D12:D13)&gt;0,SUM(D12:D13),"")</f>
        <v>100</v>
      </c>
      <c r="E14" s="30">
        <f>IFERROR(AVERAGE(B14:D14),"")</f>
        <v>78.333333333333329</v>
      </c>
    </row>
    <row r="15" spans="1:5" x14ac:dyDescent="0.2">
      <c r="A15" s="44"/>
      <c r="B15" s="53"/>
      <c r="C15" s="53"/>
      <c r="D15" s="53"/>
      <c r="E15" s="30"/>
    </row>
    <row r="16" spans="1:5" x14ac:dyDescent="0.2">
      <c r="A16" s="44"/>
      <c r="B16" s="52"/>
      <c r="C16" s="52"/>
      <c r="D16" s="52"/>
      <c r="E16" s="29"/>
    </row>
    <row r="17" spans="1:5" x14ac:dyDescent="0.2">
      <c r="A17" s="44" t="s">
        <v>57</v>
      </c>
      <c r="B17" s="54">
        <f>IFERROR(AVERAGEIF(Table1[Aantal trades],"&lt;"&amp;B4,Table1[Gem. winst per trade]),"")</f>
        <v>17.118434615384615</v>
      </c>
      <c r="C17" s="54">
        <f>IFERROR(AVERAGEIF(Table16810[Aantal trades],"&lt;"&amp;C4,Table16810[Gem. winst per trade]),"")</f>
        <v>16.149092592592595</v>
      </c>
      <c r="D17" s="54">
        <f>IFERROR(AVERAGEIF(Table168103[Aantal trades],"&lt;"&amp;D4,Table168103[Gem. winst per trade]),"")</f>
        <v>18.5442492063492</v>
      </c>
      <c r="E17" s="30">
        <f>IFERROR(AVERAGE(B17:D17),"")</f>
        <v>17.270592138108803</v>
      </c>
    </row>
    <row r="18" spans="1:5" x14ac:dyDescent="0.2">
      <c r="A18" s="51" t="s">
        <v>58</v>
      </c>
      <c r="B18" s="28">
        <f>IFERROR(AVERAGEIF(Table1[Aantal trades],"&gt;="&amp;B4,Table1[Gem. winst per trade]),"")</f>
        <v>16.925199999999997</v>
      </c>
      <c r="C18" s="28">
        <f>IFERROR(AVERAGEIF(Table16810[Aantal trades],"&gt;="&amp;C4,Table16810[Gem. winst per trade]),"")</f>
        <v>16.807666666666666</v>
      </c>
      <c r="D18" s="28">
        <f>IFERROR(AVERAGEIF(Table168103[Aantal trades],"&gt;="&amp;D4,Table168103[Gem. winst per trade]),"")</f>
        <v>16.955945945945945</v>
      </c>
      <c r="E18" s="36">
        <f>IFERROR(AVERAGE(B18:D18),"")</f>
        <v>16.896270870870868</v>
      </c>
    </row>
    <row r="19" spans="1:5" x14ac:dyDescent="0.2">
      <c r="A19" s="44" t="s">
        <v>39</v>
      </c>
      <c r="B19" s="54">
        <f>IFERROR(AVERAGE(B17:B18),"")</f>
        <v>17.021817307692306</v>
      </c>
      <c r="C19" s="54">
        <f>IFERROR(AVERAGE(C17:C18),"")</f>
        <v>16.478379629629629</v>
      </c>
      <c r="D19" s="54">
        <f>IFERROR(AVERAGE(D17:D18),"")</f>
        <v>17.750097576147574</v>
      </c>
      <c r="E19" s="30">
        <f>IFERROR(AVERAGE(B19:D19),"")</f>
        <v>17.083431504489834</v>
      </c>
    </row>
    <row r="20" spans="1:5" x14ac:dyDescent="0.2">
      <c r="A20" s="44"/>
      <c r="B20" s="54"/>
      <c r="C20" s="54"/>
      <c r="D20" s="54"/>
      <c r="E20" s="30"/>
    </row>
    <row r="21" spans="1:5" x14ac:dyDescent="0.2">
      <c r="A21" s="44"/>
      <c r="B21" s="52"/>
      <c r="C21" s="52"/>
      <c r="D21" s="52"/>
      <c r="E21" s="29"/>
    </row>
    <row r="22" spans="1:5" x14ac:dyDescent="0.2">
      <c r="A22" s="44" t="s">
        <v>59</v>
      </c>
      <c r="B22" s="55">
        <f>IFERROR(AVERAGEIF(Table1[Aantal trades],"&lt;"&amp;B4,Table1[% winstgevende trades]),"")</f>
        <v>0.58024230769230789</v>
      </c>
      <c r="C22" s="55">
        <f>IFERROR(AVERAGEIF(Table16810[Aantal trades],"&lt;"&amp;C4,Table16810[% winstgevende trades]),"")</f>
        <v>0.57574814814814801</v>
      </c>
      <c r="D22" s="55">
        <f>IFERROR(AVERAGEIF(Table168103[Aantal trades],"&lt;"&amp;D4,Table168103[% winstgevende trades]),"")</f>
        <v>0.59060793650793675</v>
      </c>
      <c r="E22" s="31">
        <f>IFERROR(AVERAGE(B22:D22),"")</f>
        <v>0.58219946411613088</v>
      </c>
    </row>
    <row r="23" spans="1:5" x14ac:dyDescent="0.2">
      <c r="A23" s="51" t="s">
        <v>60</v>
      </c>
      <c r="B23" s="27">
        <f>IFERROR(AVERAGEIF(Table1[Aantal trades],"&gt;="&amp;B4,Table1[% winstgevende trades]),"")</f>
        <v>0.58526315789473693</v>
      </c>
      <c r="C23" s="27">
        <f>IFERROR(AVERAGEIF(Table16810[Aantal trades],"&gt;="&amp;C4,Table16810[% winstgevende trades]),"")</f>
        <v>0.58702777777777781</v>
      </c>
      <c r="D23" s="27">
        <f>IFERROR(AVERAGEIF(Table168103[Aantal trades],"&gt;="&amp;D4,Table168103[% winstgevende trades]),"")</f>
        <v>0.58410270270270281</v>
      </c>
      <c r="E23" s="32">
        <f>IFERROR(AVERAGE(B23:D23),"")</f>
        <v>0.58546454612507259</v>
      </c>
    </row>
    <row r="24" spans="1:5" x14ac:dyDescent="0.2">
      <c r="A24" s="44" t="s">
        <v>41</v>
      </c>
      <c r="B24" s="55">
        <f>IFERROR(AVERAGE(B22:B23),"")</f>
        <v>0.58275273279352247</v>
      </c>
      <c r="C24" s="55">
        <f>IFERROR(AVERAGE(C22:C23),"")</f>
        <v>0.58138796296296291</v>
      </c>
      <c r="D24" s="55">
        <f>IFERROR(AVERAGE(D22:D23),"")</f>
        <v>0.58735531960531984</v>
      </c>
      <c r="E24" s="31">
        <f>IFERROR(AVERAGE(B24:D24),"")</f>
        <v>0.58383200512060174</v>
      </c>
    </row>
    <row r="25" spans="1:5" ht="16" thickBot="1" x14ac:dyDescent="0.25">
      <c r="A25" s="44"/>
      <c r="B25" s="52"/>
      <c r="C25" s="52"/>
      <c r="D25" s="52"/>
      <c r="E25" s="29"/>
    </row>
    <row r="26" spans="1:5" x14ac:dyDescent="0.2">
      <c r="A26" s="37" t="s">
        <v>29</v>
      </c>
      <c r="B26" s="38">
        <f>IF(+'10 10'!S3&gt;0,+'10 10'!S3,"")</f>
        <v>23.0563</v>
      </c>
      <c r="C26" s="38">
        <f>IF(+'20 5'!S3&gt;0,+'20 5'!S3,"")</f>
        <v>16.600099999999998</v>
      </c>
      <c r="D26" s="38">
        <f>IF(+'21 5'!S3&gt;0,+'21 5'!S3,"")</f>
        <v>30.314099999999996</v>
      </c>
      <c r="E26" s="43">
        <f>IFERROR(AVERAGE(B26:D26),"")</f>
        <v>23.323499999999996</v>
      </c>
    </row>
    <row r="27" spans="1:5" ht="16" thickBot="1" x14ac:dyDescent="0.25">
      <c r="A27" s="39" t="s">
        <v>30</v>
      </c>
      <c r="B27" s="40">
        <f>IF(+'10 10'!S18&gt;0,+'10 10'!S18,"")</f>
        <v>0.10330000000000006</v>
      </c>
      <c r="C27" s="40">
        <f>IF(+'20 5'!S18&gt;0,+'20 5'!S18,"")</f>
        <v>0.10330000000000006</v>
      </c>
      <c r="D27" s="40">
        <f>IF(+'21 5'!S18&gt;0,+'21 5'!S18,"")</f>
        <v>0.13670000000000004</v>
      </c>
      <c r="E27" s="41">
        <f>IFERROR(AVERAGE(B27:D27),"")</f>
        <v>0.11443333333333339</v>
      </c>
    </row>
    <row r="28" spans="1:5" ht="16" thickBot="1" x14ac:dyDescent="0.25">
      <c r="A28" s="44"/>
      <c r="B28" s="52"/>
      <c r="C28" s="52"/>
      <c r="D28" s="52"/>
      <c r="E28" s="29"/>
    </row>
    <row r="29" spans="1:5" x14ac:dyDescent="0.2">
      <c r="A29" s="37" t="s">
        <v>31</v>
      </c>
      <c r="B29" s="42">
        <f>+IF(+'10 10'!S6&gt;0,+'10 10'!S6,"")</f>
        <v>19.700552713240398</v>
      </c>
      <c r="C29" s="42">
        <f>IF(+'20 5'!S6&gt;0,+'20 5'!S6,"")</f>
        <v>25.415268211370062</v>
      </c>
      <c r="D29" s="42">
        <f>IF(+'21 5'!S6&gt;0,+'21 5'!S6,"")</f>
        <v>14.602395654917515</v>
      </c>
      <c r="E29" s="43">
        <f>IFERROR(AVERAGE(B29:D29),"")</f>
        <v>19.906072193175991</v>
      </c>
    </row>
    <row r="30" spans="1:5" x14ac:dyDescent="0.2">
      <c r="A30" s="44" t="s">
        <v>32</v>
      </c>
      <c r="B30" s="45">
        <f>IF(+'10 10'!S21&gt;0,+'10 10'!S21,"")</f>
        <v>83.592757306226162</v>
      </c>
      <c r="C30" s="45">
        <f>IF(+'20 5'!S21&gt;0,+'20 5'!S21,"")</f>
        <v>83.592757306226162</v>
      </c>
      <c r="D30" s="45">
        <f>IF(+'21 5'!S21&gt;0,+'21 5'!S21,"")</f>
        <v>79.381598793363494</v>
      </c>
      <c r="E30" s="30">
        <f>IFERROR(AVERAGE(B30:D30),"")</f>
        <v>82.189037801938596</v>
      </c>
    </row>
    <row r="31" spans="1:5" ht="16" thickBot="1" x14ac:dyDescent="0.25">
      <c r="A31" s="39" t="s">
        <v>33</v>
      </c>
      <c r="B31" s="46">
        <f>IF(+'10 10'!S30&gt;0,+'10 10'!S30,"")</f>
        <v>51.64665500973328</v>
      </c>
      <c r="C31" s="46">
        <f>IF(+'20 5'!S30&gt;0,+'20 5'!S30,"")</f>
        <v>54.504012758798112</v>
      </c>
      <c r="D31" s="46">
        <f>IF(+'21 5'!S30&gt;0,+'21 5'!S30,"")</f>
        <v>46.991997224140505</v>
      </c>
      <c r="E31" s="33">
        <f>IFERROR(AVERAGE(B31:D31),"")</f>
        <v>51.047554997557292</v>
      </c>
    </row>
  </sheetData>
  <sheetProtection algorithmName="SHA-512" hashValue="5DS4rAM1j0ekqPL99Y7cuzJxDUmoCiNK7kuxY140YIeQX0+2C/74k2kK2nZWhS/9NGixcN/txNUFQkW5DKc0vA==" saltValue="fNMRKaJUba6yzRe4T5IN4Q==" spinCount="100000" sheet="1" objects="1" scenarios="1" selectLockedCells="1" selectUnlockedCells="1"/>
  <conditionalFormatting sqref="B29:E31">
    <cfRule type="colorScale" priority="1">
      <colorScale>
        <cfvo type="num" val="0"/>
        <cfvo type="num" val="50"/>
        <cfvo type="num" val="100"/>
        <color rgb="FFFF0000"/>
        <color theme="0" tint="-4.9989318521683403E-2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10 10</vt:lpstr>
      <vt:lpstr>20 5</vt:lpstr>
      <vt:lpstr>21 5</vt:lpstr>
      <vt:lpstr>report 3 way</vt:lpstr>
      <vt:lpstr>report 2 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Paul Kijzers</cp:lastModifiedBy>
  <dcterms:created xsi:type="dcterms:W3CDTF">2019-09-11T14:46:26Z</dcterms:created>
  <dcterms:modified xsi:type="dcterms:W3CDTF">2019-12-10T21:17:48Z</dcterms:modified>
</cp:coreProperties>
</file>