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tony\Desktop\"/>
    </mc:Choice>
  </mc:AlternateContent>
  <xr:revisionPtr revIDLastSave="0" documentId="8_{8D21F734-48EE-48D5-9570-1118286585EC}" xr6:coauthVersionLast="43" xr6:coauthVersionMax="43" xr10:uidLastSave="{00000000-0000-0000-0000-000000000000}"/>
  <bookViews>
    <workbookView xWindow="-120" yWindow="-120" windowWidth="29040" windowHeight="15990" activeTab="3" xr2:uid="{00000000-000D-0000-FFFF-FFFF00000000}"/>
  </bookViews>
  <sheets>
    <sheet name="Paste" sheetId="2" r:id="rId1"/>
    <sheet name="% Of Winning Trades" sheetId="5" state="hidden" r:id="rId2"/>
    <sheet name="Average Gain Per Trade" sheetId="3" state="hidden" r:id="rId3"/>
    <sheet name="Results" sheetId="6" r:id="rId4"/>
    <sheet name="Record" sheetId="7" r:id="rId5"/>
    <sheet name="10 5" sheetId="1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3" l="1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" i="3"/>
  <c r="B2" i="5"/>
  <c r="B3" i="5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" i="5"/>
  <c r="E2" i="6"/>
  <c r="G2" i="6"/>
  <c r="C2" i="6"/>
  <c r="D3" i="6"/>
  <c r="G3" i="6"/>
  <c r="E4" i="5"/>
  <c r="E3" i="5"/>
  <c r="E4" i="3"/>
  <c r="E3" i="3"/>
  <c r="D20" i="6"/>
  <c r="D36" i="6"/>
  <c r="D4" i="5"/>
  <c r="D4" i="3"/>
  <c r="G36" i="6"/>
  <c r="G20" i="6"/>
  <c r="D2" i="3"/>
  <c r="D3" i="3" s="1"/>
  <c r="D1" i="3"/>
  <c r="D3" i="5"/>
  <c r="D1" i="5"/>
  <c r="D2" i="5"/>
  <c r="A64" i="3"/>
  <c r="B1" i="6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3" i="5"/>
  <c r="A2" i="5"/>
  <c r="A1" i="5"/>
  <c r="S18" i="1" l="1"/>
  <c r="S3" i="1"/>
  <c r="S21" i="1"/>
  <c r="S6" i="1"/>
  <c r="S30" i="1" l="1"/>
</calcChain>
</file>

<file path=xl/sharedStrings.xml><?xml version="1.0" encoding="utf-8"?>
<sst xmlns="http://schemas.openxmlformats.org/spreadsheetml/2006/main" count="62" uniqueCount="41">
  <si>
    <t>Gain</t>
  </si>
  <si>
    <t>% Gain</t>
  </si>
  <si>
    <t>Nbr trades</t>
  </si>
  <si>
    <t>% of winning trades</t>
  </si>
  <si>
    <t>Avg gain per trade</t>
  </si>
  <si>
    <t>Tick mode</t>
  </si>
  <si>
    <t>qty</t>
  </si>
  <si>
    <t>random</t>
  </si>
  <si>
    <t>Avg Score</t>
  </si>
  <si>
    <t>Score</t>
  </si>
  <si>
    <t>Diff</t>
  </si>
  <si>
    <t>smaller is better</t>
  </si>
  <si>
    <t>higher is better</t>
  </si>
  <si>
    <t>min</t>
  </si>
  <si>
    <t>great</t>
  </si>
  <si>
    <t>ave</t>
  </si>
  <si>
    <t>1.Insert Trading System Name --&gt;</t>
  </si>
  <si>
    <t>2. Paste Optimize Report &lt;--</t>
  </si>
  <si>
    <t>(anyorder)</t>
  </si>
  <si>
    <t>Combined Score</t>
  </si>
  <si>
    <t>Combined Range</t>
  </si>
  <si>
    <t>lowest</t>
  </si>
  <si>
    <t>highest</t>
  </si>
  <si>
    <t>Difference</t>
  </si>
  <si>
    <t>Average</t>
  </si>
  <si>
    <t>lower is better</t>
  </si>
  <si>
    <t>Range</t>
  </si>
  <si>
    <t>3.Insert TimeFrame---&gt;</t>
  </si>
  <si>
    <t>Date:</t>
  </si>
  <si>
    <t>Units</t>
  </si>
  <si>
    <t>Timeframe</t>
  </si>
  <si>
    <t>4.Insert Units----&gt;</t>
  </si>
  <si>
    <t>Name</t>
  </si>
  <si>
    <t>Date</t>
  </si>
  <si>
    <t xml:space="preserve">Units </t>
  </si>
  <si>
    <t>AG Score</t>
  </si>
  <si>
    <t>AG Range</t>
  </si>
  <si>
    <t>% Score</t>
  </si>
  <si>
    <t>% Range</t>
  </si>
  <si>
    <t>name test</t>
  </si>
  <si>
    <t>5min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</si>
</sst>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£&quot;#,##0.00"/>
    <numFmt numFmtId="166" formatCode="_-[$£-809]* #,##0.00_-;\-[$£-809]* #,##0.00_-;_-[$£-809]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10" fontId="0" fillId="0" borderId="0" xfId="0" applyNumberFormat="1"/>
    <xf numFmtId="4" fontId="0" fillId="0" borderId="0" xfId="0" applyNumberFormat="1"/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" fontId="0" fillId="0" borderId="0" xfId="0" applyNumberFormat="1" applyAlignment="1">
      <alignment horizontal="center" vertical="center"/>
    </xf>
    <xf numFmtId="0" fontId="0" fillId="2" borderId="10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/>
    </xf>
    <xf numFmtId="4" fontId="0" fillId="2" borderId="0" xfId="0" applyNumberFormat="1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0" fillId="2" borderId="15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166" fontId="0" fillId="0" borderId="0" xfId="0" applyNumberFormat="1"/>
    <xf numFmtId="2" fontId="0" fillId="0" borderId="0" xfId="0" applyNumberFormat="1"/>
    <xf numFmtId="165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 vertical="center"/>
    </xf>
    <xf numFmtId="0" fontId="2" fillId="0" borderId="10" xfId="0" applyFont="1" applyBorder="1" applyAlignment="1"/>
    <xf numFmtId="0" fontId="2" fillId="0" borderId="11" xfId="0" applyFont="1" applyBorder="1" applyAlignment="1"/>
    <xf numFmtId="164" fontId="1" fillId="0" borderId="12" xfId="0" applyNumberFormat="1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17" xfId="0" applyBorder="1" applyAlignment="1">
      <alignment horizontal="center" vertical="center"/>
    </xf>
    <xf numFmtId="14" fontId="0" fillId="0" borderId="0" xfId="0" applyNumberFormat="1"/>
    <xf numFmtId="49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2" borderId="9" xfId="0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GB"/>
              <a:t>% Of Winning Trades</a:t>
            </a:r>
          </a:p>
          <a:p>
            <a:pPr>
              <a:defRPr/>
            </a:pP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6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yVal>
            <c:numRef>
              <c:f>'% Of Winning Trades'!$A$1:$A$100</c:f>
              <c:numCache>
                <c:formatCode>0.00%</c:formatCode>
                <c:ptCount val="100"/>
                <c:pt idx="0">
                  <c:v>0.56440000000000001</c:v>
                </c:pt>
                <c:pt idx="1">
                  <c:v>0.57499999999999996</c:v>
                </c:pt>
                <c:pt idx="2">
                  <c:v>0.58079999999999998</c:v>
                </c:pt>
                <c:pt idx="3">
                  <c:v>0.58640000000000003</c:v>
                </c:pt>
                <c:pt idx="4">
                  <c:v>0.5877</c:v>
                </c:pt>
                <c:pt idx="5">
                  <c:v>0.5877</c:v>
                </c:pt>
                <c:pt idx="6">
                  <c:v>0.58989999999999998</c:v>
                </c:pt>
                <c:pt idx="7">
                  <c:v>0.59430000000000005</c:v>
                </c:pt>
                <c:pt idx="8">
                  <c:v>0.59770000000000001</c:v>
                </c:pt>
                <c:pt idx="9">
                  <c:v>0.59899999999999998</c:v>
                </c:pt>
                <c:pt idx="10">
                  <c:v>0.6</c:v>
                </c:pt>
                <c:pt idx="11">
                  <c:v>0.6</c:v>
                </c:pt>
                <c:pt idx="12">
                  <c:v>0.6</c:v>
                </c:pt>
                <c:pt idx="13">
                  <c:v>0.60389999999999999</c:v>
                </c:pt>
                <c:pt idx="14">
                  <c:v>0.60429999999999995</c:v>
                </c:pt>
                <c:pt idx="15">
                  <c:v>0.60799999999999998</c:v>
                </c:pt>
                <c:pt idx="16">
                  <c:v>0.60870000000000002</c:v>
                </c:pt>
                <c:pt idx="17">
                  <c:v>0.6089</c:v>
                </c:pt>
                <c:pt idx="18">
                  <c:v>0.6089</c:v>
                </c:pt>
                <c:pt idx="19">
                  <c:v>0.61040000000000005</c:v>
                </c:pt>
                <c:pt idx="20">
                  <c:v>0.61360000000000003</c:v>
                </c:pt>
                <c:pt idx="21">
                  <c:v>0.61499999999999999</c:v>
                </c:pt>
                <c:pt idx="22">
                  <c:v>0.61499999999999999</c:v>
                </c:pt>
                <c:pt idx="23">
                  <c:v>0.61619999999999997</c:v>
                </c:pt>
                <c:pt idx="24">
                  <c:v>0.61650000000000005</c:v>
                </c:pt>
                <c:pt idx="25">
                  <c:v>0.61650000000000005</c:v>
                </c:pt>
                <c:pt idx="26">
                  <c:v>0.61680000000000001</c:v>
                </c:pt>
                <c:pt idx="27">
                  <c:v>0.6169</c:v>
                </c:pt>
                <c:pt idx="28">
                  <c:v>0.61839999999999995</c:v>
                </c:pt>
                <c:pt idx="29">
                  <c:v>0.61950000000000005</c:v>
                </c:pt>
                <c:pt idx="30">
                  <c:v>0.61960000000000004</c:v>
                </c:pt>
                <c:pt idx="31">
                  <c:v>0.61960000000000004</c:v>
                </c:pt>
                <c:pt idx="32">
                  <c:v>0.62009999999999998</c:v>
                </c:pt>
                <c:pt idx="33">
                  <c:v>0.62019999999999997</c:v>
                </c:pt>
                <c:pt idx="34">
                  <c:v>0.62139999999999995</c:v>
                </c:pt>
                <c:pt idx="35">
                  <c:v>0.62139999999999995</c:v>
                </c:pt>
                <c:pt idx="36">
                  <c:v>0.62290000000000001</c:v>
                </c:pt>
                <c:pt idx="37">
                  <c:v>0.62319999999999998</c:v>
                </c:pt>
                <c:pt idx="38">
                  <c:v>0.62350000000000005</c:v>
                </c:pt>
                <c:pt idx="39">
                  <c:v>0.62380000000000002</c:v>
                </c:pt>
                <c:pt idx="40">
                  <c:v>0.62460000000000004</c:v>
                </c:pt>
                <c:pt idx="41">
                  <c:v>0.62580000000000002</c:v>
                </c:pt>
                <c:pt idx="42">
                  <c:v>0.626</c:v>
                </c:pt>
                <c:pt idx="43">
                  <c:v>0.62649999999999995</c:v>
                </c:pt>
                <c:pt idx="44">
                  <c:v>0.62670000000000003</c:v>
                </c:pt>
                <c:pt idx="45">
                  <c:v>0.62690000000000001</c:v>
                </c:pt>
                <c:pt idx="46">
                  <c:v>0.62709999999999999</c:v>
                </c:pt>
                <c:pt idx="47">
                  <c:v>0.628</c:v>
                </c:pt>
                <c:pt idx="48">
                  <c:v>0.629</c:v>
                </c:pt>
                <c:pt idx="49">
                  <c:v>0.62929999999999997</c:v>
                </c:pt>
                <c:pt idx="50">
                  <c:v>0.62939999999999996</c:v>
                </c:pt>
                <c:pt idx="51">
                  <c:v>0.62990000000000002</c:v>
                </c:pt>
                <c:pt idx="52">
                  <c:v>0.62990000000000002</c:v>
                </c:pt>
                <c:pt idx="53">
                  <c:v>0.63019999999999998</c:v>
                </c:pt>
                <c:pt idx="54">
                  <c:v>0.63049999999999995</c:v>
                </c:pt>
                <c:pt idx="55">
                  <c:v>0.63070000000000004</c:v>
                </c:pt>
                <c:pt idx="56">
                  <c:v>0.63129999999999997</c:v>
                </c:pt>
                <c:pt idx="57">
                  <c:v>0.63139999999999996</c:v>
                </c:pt>
                <c:pt idx="58">
                  <c:v>0.63139999999999996</c:v>
                </c:pt>
                <c:pt idx="59">
                  <c:v>0.63239999999999996</c:v>
                </c:pt>
                <c:pt idx="60">
                  <c:v>0.63249999999999995</c:v>
                </c:pt>
                <c:pt idx="61">
                  <c:v>0.63270000000000004</c:v>
                </c:pt>
                <c:pt idx="62">
                  <c:v>0.63270000000000004</c:v>
                </c:pt>
                <c:pt idx="63">
                  <c:v>0.63290000000000002</c:v>
                </c:pt>
                <c:pt idx="64">
                  <c:v>0.6331</c:v>
                </c:pt>
                <c:pt idx="65">
                  <c:v>0.63400000000000001</c:v>
                </c:pt>
                <c:pt idx="66">
                  <c:v>0.63500000000000001</c:v>
                </c:pt>
                <c:pt idx="67">
                  <c:v>0.63700000000000001</c:v>
                </c:pt>
                <c:pt idx="68">
                  <c:v>0.63729999999999998</c:v>
                </c:pt>
                <c:pt idx="69">
                  <c:v>0.63839999999999997</c:v>
                </c:pt>
                <c:pt idx="70">
                  <c:v>0.64149999999999996</c:v>
                </c:pt>
                <c:pt idx="71">
                  <c:v>0.64149999999999996</c:v>
                </c:pt>
                <c:pt idx="72">
                  <c:v>0.64270000000000005</c:v>
                </c:pt>
                <c:pt idx="73">
                  <c:v>0.64319999999999999</c:v>
                </c:pt>
                <c:pt idx="74">
                  <c:v>0.64319999999999999</c:v>
                </c:pt>
                <c:pt idx="75">
                  <c:v>0.64359999999999995</c:v>
                </c:pt>
                <c:pt idx="76">
                  <c:v>0.64380000000000004</c:v>
                </c:pt>
                <c:pt idx="77">
                  <c:v>0.64380000000000004</c:v>
                </c:pt>
                <c:pt idx="78">
                  <c:v>0.64429999999999998</c:v>
                </c:pt>
                <c:pt idx="79">
                  <c:v>0.64929999999999999</c:v>
                </c:pt>
                <c:pt idx="80">
                  <c:v>0.64970000000000006</c:v>
                </c:pt>
                <c:pt idx="81">
                  <c:v>0.65269999999999995</c:v>
                </c:pt>
                <c:pt idx="82">
                  <c:v>0.65310000000000001</c:v>
                </c:pt>
                <c:pt idx="83">
                  <c:v>0.65380000000000005</c:v>
                </c:pt>
                <c:pt idx="84">
                  <c:v>0.66059999999999997</c:v>
                </c:pt>
                <c:pt idx="85">
                  <c:v>0.66180000000000005</c:v>
                </c:pt>
                <c:pt idx="86">
                  <c:v>0.66320000000000001</c:v>
                </c:pt>
                <c:pt idx="87">
                  <c:v>0.66669999999999996</c:v>
                </c:pt>
                <c:pt idx="88">
                  <c:v>0.66669999999999996</c:v>
                </c:pt>
                <c:pt idx="89">
                  <c:v>0.66669999999999996</c:v>
                </c:pt>
                <c:pt idx="90">
                  <c:v>0.66849999999999998</c:v>
                </c:pt>
                <c:pt idx="91">
                  <c:v>0.67200000000000004</c:v>
                </c:pt>
                <c:pt idx="92">
                  <c:v>0.6804</c:v>
                </c:pt>
                <c:pt idx="93">
                  <c:v>0.68289999999999995</c:v>
                </c:pt>
                <c:pt idx="94">
                  <c:v>0.68330000000000002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804-468C-8F20-2B35ABA3F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0484672"/>
        <c:axId val="903278864"/>
      </c:scatterChart>
      <c:valAx>
        <c:axId val="90048467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3278864"/>
        <c:crosses val="autoZero"/>
        <c:crossBetween val="midCat"/>
      </c:valAx>
      <c:valAx>
        <c:axId val="90327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04846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Average Gain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rnd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yVal>
            <c:numRef>
              <c:f>'Average Gain Per Trade'!$B$1:$B$100</c:f>
              <c:numCache>
                <c:formatCode>General</c:formatCode>
                <c:ptCount val="100"/>
                <c:pt idx="0">
                  <c:v>3.2342</c:v>
                </c:pt>
                <c:pt idx="1">
                  <c:v>3.2342</c:v>
                </c:pt>
                <c:pt idx="2">
                  <c:v>4.532</c:v>
                </c:pt>
                <c:pt idx="3">
                  <c:v>4.9679000000000002</c:v>
                </c:pt>
                <c:pt idx="4">
                  <c:v>5.5232999999999999</c:v>
                </c:pt>
                <c:pt idx="5">
                  <c:v>5.8604000000000003</c:v>
                </c:pt>
                <c:pt idx="6">
                  <c:v>7.1113999999999997</c:v>
                </c:pt>
                <c:pt idx="7">
                  <c:v>7.1113999999999997</c:v>
                </c:pt>
                <c:pt idx="8">
                  <c:v>7.1905999999999999</c:v>
                </c:pt>
                <c:pt idx="9">
                  <c:v>7.6040999999999999</c:v>
                </c:pt>
                <c:pt idx="10">
                  <c:v>7.6040999999999999</c:v>
                </c:pt>
                <c:pt idx="11">
                  <c:v>7.6333000000000002</c:v>
                </c:pt>
                <c:pt idx="12">
                  <c:v>8.2207000000000008</c:v>
                </c:pt>
                <c:pt idx="13">
                  <c:v>8.4648000000000003</c:v>
                </c:pt>
                <c:pt idx="14">
                  <c:v>8.4901999999999997</c:v>
                </c:pt>
                <c:pt idx="15">
                  <c:v>9.3925999999999998</c:v>
                </c:pt>
                <c:pt idx="16">
                  <c:v>9.6648999999999994</c:v>
                </c:pt>
                <c:pt idx="17">
                  <c:v>9.6648999999999994</c:v>
                </c:pt>
                <c:pt idx="18">
                  <c:v>10.003500000000001</c:v>
                </c:pt>
                <c:pt idx="19">
                  <c:v>10.003500000000001</c:v>
                </c:pt>
                <c:pt idx="20">
                  <c:v>10.1821</c:v>
                </c:pt>
                <c:pt idx="21">
                  <c:v>10.5953</c:v>
                </c:pt>
                <c:pt idx="22">
                  <c:v>10.768700000000001</c:v>
                </c:pt>
                <c:pt idx="23">
                  <c:v>10.911300000000001</c:v>
                </c:pt>
                <c:pt idx="24">
                  <c:v>10.949400000000001</c:v>
                </c:pt>
                <c:pt idx="25">
                  <c:v>11.358000000000001</c:v>
                </c:pt>
                <c:pt idx="26">
                  <c:v>11.5939</c:v>
                </c:pt>
                <c:pt idx="27">
                  <c:v>11.613099999999999</c:v>
                </c:pt>
                <c:pt idx="28">
                  <c:v>11.7342</c:v>
                </c:pt>
                <c:pt idx="29">
                  <c:v>11.8634</c:v>
                </c:pt>
                <c:pt idx="30">
                  <c:v>11.871700000000001</c:v>
                </c:pt>
                <c:pt idx="31">
                  <c:v>11.875500000000001</c:v>
                </c:pt>
                <c:pt idx="32">
                  <c:v>12.012</c:v>
                </c:pt>
                <c:pt idx="33">
                  <c:v>12.188599999999999</c:v>
                </c:pt>
                <c:pt idx="34">
                  <c:v>12.253399999999999</c:v>
                </c:pt>
                <c:pt idx="35">
                  <c:v>12.402200000000001</c:v>
                </c:pt>
                <c:pt idx="36">
                  <c:v>12.439299999999999</c:v>
                </c:pt>
                <c:pt idx="37">
                  <c:v>12.439299999999999</c:v>
                </c:pt>
                <c:pt idx="38">
                  <c:v>12.489599999999999</c:v>
                </c:pt>
                <c:pt idx="39">
                  <c:v>12.7156</c:v>
                </c:pt>
                <c:pt idx="40">
                  <c:v>12.872999999999999</c:v>
                </c:pt>
                <c:pt idx="41">
                  <c:v>12.877599999999999</c:v>
                </c:pt>
                <c:pt idx="42">
                  <c:v>12.9315</c:v>
                </c:pt>
                <c:pt idx="43">
                  <c:v>13.1957</c:v>
                </c:pt>
                <c:pt idx="44">
                  <c:v>13.1957</c:v>
                </c:pt>
                <c:pt idx="45">
                  <c:v>13.3552</c:v>
                </c:pt>
                <c:pt idx="46">
                  <c:v>13.677300000000001</c:v>
                </c:pt>
                <c:pt idx="47">
                  <c:v>13.677300000000001</c:v>
                </c:pt>
                <c:pt idx="48">
                  <c:v>13.692299999999999</c:v>
                </c:pt>
                <c:pt idx="49">
                  <c:v>14.0059</c:v>
                </c:pt>
                <c:pt idx="50">
                  <c:v>14.0296</c:v>
                </c:pt>
                <c:pt idx="51">
                  <c:v>14.052300000000001</c:v>
                </c:pt>
                <c:pt idx="52">
                  <c:v>14.199400000000001</c:v>
                </c:pt>
                <c:pt idx="53">
                  <c:v>14.217000000000001</c:v>
                </c:pt>
                <c:pt idx="54">
                  <c:v>14.217000000000001</c:v>
                </c:pt>
                <c:pt idx="55">
                  <c:v>14.2811</c:v>
                </c:pt>
                <c:pt idx="56">
                  <c:v>14.6225</c:v>
                </c:pt>
                <c:pt idx="57">
                  <c:v>14.6579</c:v>
                </c:pt>
                <c:pt idx="58">
                  <c:v>14.724</c:v>
                </c:pt>
                <c:pt idx="59">
                  <c:v>14.881500000000001</c:v>
                </c:pt>
                <c:pt idx="60">
                  <c:v>14.9192</c:v>
                </c:pt>
                <c:pt idx="61">
                  <c:v>15.0755</c:v>
                </c:pt>
                <c:pt idx="62">
                  <c:v>15.239599999999999</c:v>
                </c:pt>
                <c:pt idx="63">
                  <c:v>15.3293</c:v>
                </c:pt>
                <c:pt idx="64">
                  <c:v>15.405799999999999</c:v>
                </c:pt>
                <c:pt idx="65">
                  <c:v>15.474600000000001</c:v>
                </c:pt>
                <c:pt idx="66">
                  <c:v>15.73</c:v>
                </c:pt>
                <c:pt idx="67">
                  <c:v>16.438300000000002</c:v>
                </c:pt>
                <c:pt idx="68">
                  <c:v>16.658799999999999</c:v>
                </c:pt>
                <c:pt idx="69">
                  <c:v>16.791899999999998</c:v>
                </c:pt>
                <c:pt idx="70">
                  <c:v>16.805900000000001</c:v>
                </c:pt>
                <c:pt idx="71">
                  <c:v>16.826899999999998</c:v>
                </c:pt>
                <c:pt idx="72">
                  <c:v>16.920400000000001</c:v>
                </c:pt>
                <c:pt idx="73">
                  <c:v>17.031099999999999</c:v>
                </c:pt>
                <c:pt idx="74">
                  <c:v>17.738900000000001</c:v>
                </c:pt>
                <c:pt idx="75">
                  <c:v>17.797899999999998</c:v>
                </c:pt>
                <c:pt idx="76">
                  <c:v>18.121300000000002</c:v>
                </c:pt>
                <c:pt idx="77">
                  <c:v>18.215399999999999</c:v>
                </c:pt>
                <c:pt idx="78">
                  <c:v>18.743400000000001</c:v>
                </c:pt>
                <c:pt idx="79">
                  <c:v>18.9922</c:v>
                </c:pt>
                <c:pt idx="80">
                  <c:v>18.9922</c:v>
                </c:pt>
                <c:pt idx="81">
                  <c:v>19.386800000000001</c:v>
                </c:pt>
                <c:pt idx="82">
                  <c:v>19.466200000000001</c:v>
                </c:pt>
                <c:pt idx="83">
                  <c:v>19.746600000000001</c:v>
                </c:pt>
                <c:pt idx="84">
                  <c:v>19.896699999999999</c:v>
                </c:pt>
                <c:pt idx="85">
                  <c:v>19.9514</c:v>
                </c:pt>
                <c:pt idx="86">
                  <c:v>21.3523</c:v>
                </c:pt>
                <c:pt idx="87">
                  <c:v>21.463100000000001</c:v>
                </c:pt>
                <c:pt idx="88">
                  <c:v>21.491499999999998</c:v>
                </c:pt>
                <c:pt idx="89">
                  <c:v>21.626100000000001</c:v>
                </c:pt>
                <c:pt idx="90">
                  <c:v>21.907299999999999</c:v>
                </c:pt>
                <c:pt idx="91">
                  <c:v>22.3856</c:v>
                </c:pt>
                <c:pt idx="92">
                  <c:v>22.900600000000001</c:v>
                </c:pt>
                <c:pt idx="93">
                  <c:v>24.186199999999999</c:v>
                </c:pt>
                <c:pt idx="94">
                  <c:v>30.222899999999999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BD-4766-B19F-334C66D10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4082176"/>
        <c:axId val="902373728"/>
      </c:scatterChart>
      <c:valAx>
        <c:axId val="904082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2373728"/>
        <c:crosses val="autoZero"/>
        <c:crossBetween val="midCat"/>
      </c:valAx>
      <c:valAx>
        <c:axId val="902373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40821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'10 5'!$E$1</c:f>
              <c:strCache>
                <c:ptCount val="1"/>
              </c:strCache>
            </c:strRef>
          </c:tx>
          <c:marker>
            <c:symbol val="none"/>
          </c:marker>
          <c:trendline>
            <c:trendlineType val="linear"/>
            <c:dispRSqr val="0"/>
            <c:dispEq val="0"/>
          </c:trendline>
          <c:val>
            <c:numRef>
              <c:f>'10 5'!$E$2:$E$46</c:f>
              <c:numCache>
                <c:formatCode>General</c:formatCode>
                <c:ptCount val="4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CA-47F7-A528-C76B97A32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853632"/>
        <c:axId val="100855168"/>
      </c:lineChart>
      <c:catAx>
        <c:axId val="100853632"/>
        <c:scaling>
          <c:orientation val="minMax"/>
        </c:scaling>
        <c:delete val="0"/>
        <c:axPos val="b"/>
        <c:majorTickMark val="out"/>
        <c:minorTickMark val="none"/>
        <c:tickLblPos val="nextTo"/>
        <c:crossAx val="100855168"/>
        <c:crosses val="autoZero"/>
        <c:auto val="1"/>
        <c:lblAlgn val="ctr"/>
        <c:lblOffset val="100"/>
        <c:noMultiLvlLbl val="0"/>
      </c:catAx>
      <c:valAx>
        <c:axId val="1008551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08536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'10 5'!$D$48</c:f>
              <c:strCache>
                <c:ptCount val="1"/>
              </c:strCache>
            </c:strRef>
          </c:tx>
          <c:marker>
            <c:symbol val="none"/>
          </c:marker>
          <c:trendline>
            <c:trendlineType val="linear"/>
            <c:dispRSqr val="0"/>
            <c:dispEq val="0"/>
          </c:trendline>
          <c:val>
            <c:numRef>
              <c:f>'10 5'!$D$49:$D$93</c:f>
              <c:numCache>
                <c:formatCode>0.00%</c:formatCode>
                <c:ptCount val="4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2E-4C74-B910-12E4A6A72D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058368"/>
        <c:axId val="71401472"/>
      </c:lineChart>
      <c:catAx>
        <c:axId val="74058368"/>
        <c:scaling>
          <c:orientation val="minMax"/>
        </c:scaling>
        <c:delete val="0"/>
        <c:axPos val="b"/>
        <c:majorTickMark val="out"/>
        <c:minorTickMark val="none"/>
        <c:tickLblPos val="nextTo"/>
        <c:crossAx val="71401472"/>
        <c:crosses val="autoZero"/>
        <c:auto val="1"/>
        <c:lblAlgn val="ctr"/>
        <c:lblOffset val="100"/>
        <c:noMultiLvlLbl val="0"/>
      </c:catAx>
      <c:valAx>
        <c:axId val="7140147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740583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'10 5'!$C$1</c:f>
              <c:strCache>
                <c:ptCount val="1"/>
              </c:strCache>
            </c:strRef>
          </c:tx>
          <c:marker>
            <c:symbol val="none"/>
          </c:marker>
          <c:trendline>
            <c:trendlineType val="linear"/>
            <c:dispRSqr val="0"/>
            <c:dispEq val="0"/>
          </c:trendline>
          <c:val>
            <c:numRef>
              <c:f>'10 5'!$C$2:$C$46</c:f>
              <c:numCache>
                <c:formatCode>General</c:formatCode>
                <c:ptCount val="4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22-4459-802E-D20F6B302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031744"/>
        <c:axId val="80033280"/>
      </c:lineChart>
      <c:catAx>
        <c:axId val="80031744"/>
        <c:scaling>
          <c:orientation val="minMax"/>
        </c:scaling>
        <c:delete val="0"/>
        <c:axPos val="b"/>
        <c:majorTickMark val="out"/>
        <c:minorTickMark val="none"/>
        <c:tickLblPos val="nextTo"/>
        <c:crossAx val="80033280"/>
        <c:crosses val="autoZero"/>
        <c:auto val="1"/>
        <c:lblAlgn val="ctr"/>
        <c:lblOffset val="100"/>
        <c:noMultiLvlLbl val="0"/>
      </c:catAx>
      <c:valAx>
        <c:axId val="800332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00317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'10 5'!$C$1</c:f>
              <c:strCache>
                <c:ptCount val="1"/>
              </c:strCache>
            </c:strRef>
          </c:tx>
          <c:marker>
            <c:symbol val="none"/>
          </c:marker>
          <c:trendline>
            <c:trendlineType val="linear"/>
            <c:dispRSqr val="0"/>
            <c:dispEq val="0"/>
          </c:trendline>
          <c:val>
            <c:numRef>
              <c:f>'10 5'!$C$49:$C$93</c:f>
              <c:numCache>
                <c:formatCode>General</c:formatCode>
                <c:ptCount val="4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38-45D0-A92E-2A841A63C0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055680"/>
        <c:axId val="74117504"/>
      </c:lineChart>
      <c:catAx>
        <c:axId val="74055680"/>
        <c:scaling>
          <c:orientation val="minMax"/>
        </c:scaling>
        <c:delete val="0"/>
        <c:axPos val="b"/>
        <c:majorTickMark val="out"/>
        <c:minorTickMark val="none"/>
        <c:tickLblPos val="nextTo"/>
        <c:crossAx val="74117504"/>
        <c:crosses val="autoZero"/>
        <c:auto val="1"/>
        <c:lblAlgn val="ctr"/>
        <c:lblOffset val="100"/>
        <c:noMultiLvlLbl val="0"/>
      </c:catAx>
      <c:valAx>
        <c:axId val="741175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0556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8">
  <cs:axisTitle>
    <cs:lnRef idx="0"/>
    <cs:fillRef idx="0"/>
    <cs:effectRef idx="0"/>
    <cs:fontRef idx="minor">
      <a:schemeClr val="lt1">
        <a:lumMod val="7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20</xdr:row>
      <xdr:rowOff>28575</xdr:rowOff>
    </xdr:from>
    <xdr:to>
      <xdr:col>7</xdr:col>
      <xdr:colOff>9525</xdr:colOff>
      <xdr:row>34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974315-1A95-421C-BE49-B33B04601C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723900</xdr:colOff>
      <xdr:row>4</xdr:row>
      <xdr:rowOff>38100</xdr:rowOff>
    </xdr:from>
    <xdr:to>
      <xdr:col>7</xdr:col>
      <xdr:colOff>47625</xdr:colOff>
      <xdr:row>18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4F0FFC2-27F9-46AA-ACA9-60F05B9655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219074</xdr:colOff>
      <xdr:row>0</xdr:row>
      <xdr:rowOff>123824</xdr:rowOff>
    </xdr:from>
    <xdr:to>
      <xdr:col>17</xdr:col>
      <xdr:colOff>333375</xdr:colOff>
      <xdr:row>15</xdr:row>
      <xdr:rowOff>38099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219075</xdr:colOff>
      <xdr:row>15</xdr:row>
      <xdr:rowOff>161925</xdr:rowOff>
    </xdr:from>
    <xdr:to>
      <xdr:col>17</xdr:col>
      <xdr:colOff>333376</xdr:colOff>
      <xdr:row>30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85725</xdr:colOff>
      <xdr:row>0</xdr:row>
      <xdr:rowOff>133350</xdr:rowOff>
    </xdr:from>
    <xdr:to>
      <xdr:col>25</xdr:col>
      <xdr:colOff>200026</xdr:colOff>
      <xdr:row>15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85725</xdr:colOff>
      <xdr:row>15</xdr:row>
      <xdr:rowOff>180975</xdr:rowOff>
    </xdr:from>
    <xdr:to>
      <xdr:col>25</xdr:col>
      <xdr:colOff>200026</xdr:colOff>
      <xdr:row>30</xdr:row>
      <xdr:rowOff>95250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2" tint="-0.499984740745262"/>
  </sheetPr>
  <dimension ref="A1:S100"/>
  <sheetViews>
    <sheetView workbookViewId="0">
      <selection activeCell="I12" sqref="I12"/>
    </sheetView>
  </sheetViews>
  <sheetFormatPr defaultRowHeight="15" x14ac:dyDescent="0.25"/>
  <cols>
    <col min="1" max="1" width="12.140625" style="5" customWidth="1"/>
    <col min="2" max="3" width="9.140625" style="5"/>
    <col min="4" max="4" width="19.85546875" style="5" customWidth="1"/>
    <col min="5" max="5" width="18.85546875" style="5" customWidth="1"/>
    <col min="6" max="8" width="9.140625" style="5"/>
    <col min="9" max="9" width="30.5703125" customWidth="1"/>
    <col min="10" max="10" width="10.85546875" customWidth="1"/>
    <col min="13" max="13" width="8.7109375" customWidth="1"/>
  </cols>
  <sheetData>
    <row r="1" spans="1:19" ht="15.75" thickBot="1" x14ac:dyDescent="0.3">
      <c r="A1" s="23" t="s">
        <v>2</v>
      </c>
      <c r="B1" s="24" t="s">
        <v>0</v>
      </c>
      <c r="C1" s="24" t="s">
        <v>1</v>
      </c>
      <c r="D1" s="24" t="s">
        <v>3</v>
      </c>
      <c r="E1" s="24" t="s">
        <v>4</v>
      </c>
      <c r="F1" s="24" t="s">
        <v>5</v>
      </c>
      <c r="G1" s="24" t="s">
        <v>6</v>
      </c>
      <c r="H1" s="25" t="s">
        <v>7</v>
      </c>
      <c r="I1" s="62" t="s">
        <v>16</v>
      </c>
      <c r="J1" s="49" t="s">
        <v>39</v>
      </c>
      <c r="K1" s="50"/>
      <c r="L1" s="50"/>
      <c r="M1" s="50"/>
      <c r="N1" s="50"/>
      <c r="O1" s="50"/>
      <c r="P1" s="50"/>
      <c r="Q1" s="50"/>
      <c r="R1" s="50"/>
      <c r="S1" s="51"/>
    </row>
    <row r="2" spans="1:19" x14ac:dyDescent="0.25">
      <c r="A2" s="26">
        <v>90</v>
      </c>
      <c r="B2" s="27">
        <v>1709.3</v>
      </c>
      <c r="C2" s="28">
        <v>0.1709</v>
      </c>
      <c r="D2" s="28">
        <v>0.66669999999999996</v>
      </c>
      <c r="E2" s="29">
        <v>18.9922</v>
      </c>
      <c r="F2" s="29">
        <v>0</v>
      </c>
      <c r="G2" s="29">
        <v>20</v>
      </c>
      <c r="H2" s="30">
        <v>2</v>
      </c>
      <c r="I2" s="8" t="s">
        <v>17</v>
      </c>
    </row>
    <row r="3" spans="1:19" ht="15.75" thickBot="1" x14ac:dyDescent="0.3">
      <c r="A3" s="26">
        <v>90</v>
      </c>
      <c r="B3" s="27">
        <v>1709.3</v>
      </c>
      <c r="C3" s="28">
        <v>0.1709</v>
      </c>
      <c r="D3" s="28">
        <v>0.66669999999999996</v>
      </c>
      <c r="E3" s="29">
        <v>18.9922</v>
      </c>
      <c r="F3" s="29">
        <v>0</v>
      </c>
      <c r="G3" s="29">
        <v>20</v>
      </c>
      <c r="H3" s="30">
        <v>4</v>
      </c>
      <c r="I3" s="8" t="s">
        <v>18</v>
      </c>
    </row>
    <row r="4" spans="1:19" ht="15.75" thickBot="1" x14ac:dyDescent="0.3">
      <c r="A4" s="26">
        <v>105</v>
      </c>
      <c r="B4" s="29">
        <v>746.7</v>
      </c>
      <c r="C4" s="28">
        <v>7.4700000000000003E-2</v>
      </c>
      <c r="D4" s="28">
        <v>0.6</v>
      </c>
      <c r="E4" s="29">
        <v>7.1113999999999997</v>
      </c>
      <c r="F4" s="29">
        <v>0</v>
      </c>
      <c r="G4" s="29">
        <v>18</v>
      </c>
      <c r="H4" s="30">
        <v>4</v>
      </c>
      <c r="I4" s="8" t="s">
        <v>27</v>
      </c>
      <c r="J4" s="60" t="s">
        <v>40</v>
      </c>
    </row>
    <row r="5" spans="1:19" ht="15.75" thickBot="1" x14ac:dyDescent="0.3">
      <c r="A5" s="26">
        <v>105</v>
      </c>
      <c r="B5" s="29">
        <v>746.7</v>
      </c>
      <c r="C5" s="28">
        <v>7.4700000000000003E-2</v>
      </c>
      <c r="D5" s="28">
        <v>0.6</v>
      </c>
      <c r="E5" s="29">
        <v>7.1113999999999997</v>
      </c>
      <c r="F5" s="29">
        <v>0</v>
      </c>
      <c r="G5" s="29">
        <v>18</v>
      </c>
      <c r="H5" s="30">
        <v>2</v>
      </c>
      <c r="I5" s="8" t="s">
        <v>31</v>
      </c>
      <c r="J5" s="61">
        <v>1000</v>
      </c>
    </row>
    <row r="6" spans="1:19" x14ac:dyDescent="0.25">
      <c r="A6" s="26">
        <v>114</v>
      </c>
      <c r="B6" s="29">
        <v>368.7</v>
      </c>
      <c r="C6" s="28">
        <v>3.6900000000000002E-2</v>
      </c>
      <c r="D6" s="28">
        <v>0.5877</v>
      </c>
      <c r="E6" s="29">
        <v>3.2342</v>
      </c>
      <c r="F6" s="29">
        <v>0</v>
      </c>
      <c r="G6" s="29">
        <v>16</v>
      </c>
      <c r="H6" s="30">
        <v>2</v>
      </c>
      <c r="I6" s="7"/>
    </row>
    <row r="7" spans="1:19" x14ac:dyDescent="0.25">
      <c r="A7" s="26">
        <v>114</v>
      </c>
      <c r="B7" s="29">
        <v>368.7</v>
      </c>
      <c r="C7" s="28">
        <v>3.6900000000000002E-2</v>
      </c>
      <c r="D7" s="28">
        <v>0.5877</v>
      </c>
      <c r="E7" s="29">
        <v>3.2342</v>
      </c>
      <c r="F7" s="29">
        <v>0</v>
      </c>
      <c r="G7" s="29">
        <v>16</v>
      </c>
      <c r="H7" s="30">
        <v>4</v>
      </c>
      <c r="I7" s="8"/>
    </row>
    <row r="8" spans="1:19" x14ac:dyDescent="0.25">
      <c r="A8" s="26">
        <v>120</v>
      </c>
      <c r="B8" s="29">
        <v>662.8</v>
      </c>
      <c r="C8" s="28">
        <v>6.6299999999999998E-2</v>
      </c>
      <c r="D8" s="28">
        <v>0.57499999999999996</v>
      </c>
      <c r="E8" s="29">
        <v>5.5232999999999999</v>
      </c>
      <c r="F8" s="29">
        <v>0</v>
      </c>
      <c r="G8" s="29">
        <v>19</v>
      </c>
      <c r="H8" s="30">
        <v>1</v>
      </c>
      <c r="I8" s="8"/>
    </row>
    <row r="9" spans="1:19" x14ac:dyDescent="0.25">
      <c r="A9" s="26">
        <v>120</v>
      </c>
      <c r="B9" s="27">
        <v>1887.6</v>
      </c>
      <c r="C9" s="28">
        <v>0.1888</v>
      </c>
      <c r="D9" s="28">
        <v>0.68330000000000002</v>
      </c>
      <c r="E9" s="29">
        <v>15.73</v>
      </c>
      <c r="F9" s="29">
        <v>0</v>
      </c>
      <c r="G9" s="29">
        <v>19</v>
      </c>
      <c r="H9" s="30">
        <v>2</v>
      </c>
    </row>
    <row r="10" spans="1:19" x14ac:dyDescent="0.25">
      <c r="A10" s="26">
        <v>123</v>
      </c>
      <c r="B10" s="27">
        <v>2447.3000000000002</v>
      </c>
      <c r="C10" s="28">
        <v>0.2447</v>
      </c>
      <c r="D10" s="28">
        <v>0.68289999999999995</v>
      </c>
      <c r="E10" s="29">
        <v>19.896699999999999</v>
      </c>
      <c r="F10" s="29">
        <v>0</v>
      </c>
      <c r="G10" s="29">
        <v>19</v>
      </c>
      <c r="H10" s="30">
        <v>4</v>
      </c>
    </row>
    <row r="11" spans="1:19" x14ac:dyDescent="0.25">
      <c r="A11" s="26">
        <v>129</v>
      </c>
      <c r="B11" s="27">
        <v>1886.3</v>
      </c>
      <c r="C11" s="28">
        <v>0.18859999999999999</v>
      </c>
      <c r="D11" s="28">
        <v>0.62019999999999997</v>
      </c>
      <c r="E11" s="29">
        <v>14.6225</v>
      </c>
      <c r="F11" s="29">
        <v>0</v>
      </c>
      <c r="G11" s="29">
        <v>20</v>
      </c>
      <c r="H11" s="30">
        <v>1</v>
      </c>
    </row>
    <row r="12" spans="1:19" x14ac:dyDescent="0.25">
      <c r="A12" s="26">
        <v>131</v>
      </c>
      <c r="B12" s="27">
        <v>3959.2</v>
      </c>
      <c r="C12" s="28">
        <v>0.39589999999999997</v>
      </c>
      <c r="D12" s="28">
        <v>0.626</v>
      </c>
      <c r="E12" s="29">
        <v>30.222899999999999</v>
      </c>
      <c r="F12" s="29">
        <v>0</v>
      </c>
      <c r="G12" s="29">
        <v>20</v>
      </c>
      <c r="H12" s="30">
        <v>5</v>
      </c>
    </row>
    <row r="13" spans="1:19" x14ac:dyDescent="0.25">
      <c r="A13" s="26">
        <v>134</v>
      </c>
      <c r="B13" s="27">
        <v>1364.4</v>
      </c>
      <c r="C13" s="28">
        <v>0.13639999999999999</v>
      </c>
      <c r="D13" s="28">
        <v>0.64929999999999999</v>
      </c>
      <c r="E13" s="29">
        <v>10.1821</v>
      </c>
      <c r="F13" s="29">
        <v>0</v>
      </c>
      <c r="G13" s="29">
        <v>19</v>
      </c>
      <c r="H13" s="30">
        <v>3</v>
      </c>
    </row>
    <row r="14" spans="1:19" x14ac:dyDescent="0.25">
      <c r="A14" s="26">
        <v>135</v>
      </c>
      <c r="B14" s="27">
        <v>2266.9</v>
      </c>
      <c r="C14" s="28">
        <v>0.22670000000000001</v>
      </c>
      <c r="D14" s="28">
        <v>0.66669999999999996</v>
      </c>
      <c r="E14" s="29">
        <v>16.791899999999998</v>
      </c>
      <c r="F14" s="29">
        <v>0</v>
      </c>
      <c r="G14" s="29">
        <v>19</v>
      </c>
      <c r="H14" s="30">
        <v>5</v>
      </c>
    </row>
    <row r="15" spans="1:19" x14ac:dyDescent="0.25">
      <c r="A15" s="26">
        <v>136</v>
      </c>
      <c r="B15" s="27">
        <v>1686.7</v>
      </c>
      <c r="C15" s="28">
        <v>0.16869999999999999</v>
      </c>
      <c r="D15" s="28">
        <v>0.63239999999999996</v>
      </c>
      <c r="E15" s="29">
        <v>12.402200000000001</v>
      </c>
      <c r="F15" s="29">
        <v>0</v>
      </c>
      <c r="G15" s="29">
        <v>20</v>
      </c>
      <c r="H15" s="30">
        <v>3</v>
      </c>
    </row>
    <row r="16" spans="1:19" x14ac:dyDescent="0.25">
      <c r="A16" s="26">
        <v>138</v>
      </c>
      <c r="B16" s="27">
        <v>1053.4000000000001</v>
      </c>
      <c r="C16" s="28">
        <v>0.1053</v>
      </c>
      <c r="D16" s="28">
        <v>0.62319999999999998</v>
      </c>
      <c r="E16" s="29">
        <v>7.6333000000000002</v>
      </c>
      <c r="F16" s="29">
        <v>0</v>
      </c>
      <c r="G16" s="29">
        <v>18</v>
      </c>
      <c r="H16" s="30">
        <v>3</v>
      </c>
    </row>
    <row r="17" spans="1:8" x14ac:dyDescent="0.25">
      <c r="A17" s="26">
        <v>146</v>
      </c>
      <c r="B17" s="27">
        <v>1110.2</v>
      </c>
      <c r="C17" s="28">
        <v>0.111</v>
      </c>
      <c r="D17" s="28">
        <v>0.64380000000000004</v>
      </c>
      <c r="E17" s="29">
        <v>7.6040999999999999</v>
      </c>
      <c r="F17" s="29">
        <v>0</v>
      </c>
      <c r="G17" s="29">
        <v>12</v>
      </c>
      <c r="H17" s="30">
        <v>2</v>
      </c>
    </row>
    <row r="18" spans="1:8" x14ac:dyDescent="0.25">
      <c r="A18" s="26">
        <v>146</v>
      </c>
      <c r="B18" s="27">
        <v>1110.2</v>
      </c>
      <c r="C18" s="28">
        <v>0.111</v>
      </c>
      <c r="D18" s="28">
        <v>0.64380000000000004</v>
      </c>
      <c r="E18" s="29">
        <v>7.6040999999999999</v>
      </c>
      <c r="F18" s="29">
        <v>0</v>
      </c>
      <c r="G18" s="29">
        <v>12</v>
      </c>
      <c r="H18" s="30">
        <v>4</v>
      </c>
    </row>
    <row r="19" spans="1:8" x14ac:dyDescent="0.25">
      <c r="A19" s="26">
        <v>146</v>
      </c>
      <c r="B19" s="27">
        <v>2149.6999999999998</v>
      </c>
      <c r="C19" s="28">
        <v>0.215</v>
      </c>
      <c r="D19" s="28">
        <v>0.63700000000000001</v>
      </c>
      <c r="E19" s="29">
        <v>14.724</v>
      </c>
      <c r="F19" s="29">
        <v>0</v>
      </c>
      <c r="G19" s="29">
        <v>17</v>
      </c>
      <c r="H19" s="30">
        <v>2</v>
      </c>
    </row>
    <row r="20" spans="1:8" x14ac:dyDescent="0.25">
      <c r="A20" s="26">
        <v>147</v>
      </c>
      <c r="B20" s="27">
        <v>2216.1</v>
      </c>
      <c r="C20" s="28">
        <v>0.22159999999999999</v>
      </c>
      <c r="D20" s="28">
        <v>0.65310000000000001</v>
      </c>
      <c r="E20" s="29">
        <v>15.0755</v>
      </c>
      <c r="F20" s="29">
        <v>0</v>
      </c>
      <c r="G20" s="29">
        <v>17</v>
      </c>
      <c r="H20" s="30">
        <v>5</v>
      </c>
    </row>
    <row r="21" spans="1:8" x14ac:dyDescent="0.25">
      <c r="A21" s="26">
        <v>149</v>
      </c>
      <c r="B21" s="27">
        <v>1748.4</v>
      </c>
      <c r="C21" s="28">
        <v>0.17480000000000001</v>
      </c>
      <c r="D21" s="28">
        <v>0.64429999999999998</v>
      </c>
      <c r="E21" s="29">
        <v>11.7342</v>
      </c>
      <c r="F21" s="29">
        <v>0</v>
      </c>
      <c r="G21" s="29">
        <v>16</v>
      </c>
      <c r="H21" s="30">
        <v>3</v>
      </c>
    </row>
    <row r="22" spans="1:8" x14ac:dyDescent="0.25">
      <c r="A22" s="26">
        <v>154</v>
      </c>
      <c r="B22" s="27">
        <v>1686.2</v>
      </c>
      <c r="C22" s="28">
        <v>0.1686</v>
      </c>
      <c r="D22" s="28">
        <v>0.61040000000000005</v>
      </c>
      <c r="E22" s="29">
        <v>10.949400000000001</v>
      </c>
      <c r="F22" s="29">
        <v>0</v>
      </c>
      <c r="G22" s="29">
        <v>18</v>
      </c>
      <c r="H22" s="30">
        <v>1</v>
      </c>
    </row>
    <row r="23" spans="1:8" x14ac:dyDescent="0.25">
      <c r="A23" s="26">
        <v>154</v>
      </c>
      <c r="B23" s="27">
        <v>2056.6999999999998</v>
      </c>
      <c r="C23" s="28">
        <v>0.20569999999999999</v>
      </c>
      <c r="D23" s="28">
        <v>0.60389999999999999</v>
      </c>
      <c r="E23" s="29">
        <v>13.3552</v>
      </c>
      <c r="F23" s="29">
        <v>0</v>
      </c>
      <c r="G23" s="29">
        <v>18</v>
      </c>
      <c r="H23" s="30">
        <v>5</v>
      </c>
    </row>
    <row r="24" spans="1:8" x14ac:dyDescent="0.25">
      <c r="A24" s="26">
        <v>154</v>
      </c>
      <c r="B24" s="27">
        <v>2531.5</v>
      </c>
      <c r="C24" s="28">
        <v>0.25319999999999998</v>
      </c>
      <c r="D24" s="28">
        <v>0.62990000000000002</v>
      </c>
      <c r="E24" s="29">
        <v>16.438300000000002</v>
      </c>
      <c r="F24" s="29">
        <v>0</v>
      </c>
      <c r="G24" s="29">
        <v>17</v>
      </c>
      <c r="H24" s="30">
        <v>4</v>
      </c>
    </row>
    <row r="25" spans="1:8" x14ac:dyDescent="0.25">
      <c r="A25" s="26">
        <v>157</v>
      </c>
      <c r="B25" s="27">
        <v>2336.4</v>
      </c>
      <c r="C25" s="28">
        <v>0.2336</v>
      </c>
      <c r="D25" s="28">
        <v>0.64970000000000006</v>
      </c>
      <c r="E25" s="29">
        <v>14.881500000000001</v>
      </c>
      <c r="F25" s="29">
        <v>0</v>
      </c>
      <c r="G25" s="29">
        <v>15</v>
      </c>
      <c r="H25" s="30">
        <v>3</v>
      </c>
    </row>
    <row r="26" spans="1:8" x14ac:dyDescent="0.25">
      <c r="A26" s="26">
        <v>158</v>
      </c>
      <c r="B26" s="27">
        <v>2243.5</v>
      </c>
      <c r="C26" s="28">
        <v>0.22439999999999999</v>
      </c>
      <c r="D26" s="28">
        <v>0.63290000000000002</v>
      </c>
      <c r="E26" s="29">
        <v>14.199400000000001</v>
      </c>
      <c r="F26" s="29">
        <v>0</v>
      </c>
      <c r="G26" s="29">
        <v>17</v>
      </c>
      <c r="H26" s="30">
        <v>3</v>
      </c>
    </row>
    <row r="27" spans="1:8" x14ac:dyDescent="0.25">
      <c r="A27" s="26">
        <v>159</v>
      </c>
      <c r="B27" s="27">
        <v>2260.5</v>
      </c>
      <c r="C27" s="28">
        <v>0.22600000000000001</v>
      </c>
      <c r="D27" s="28">
        <v>0.64149999999999996</v>
      </c>
      <c r="E27" s="29">
        <v>14.217000000000001</v>
      </c>
      <c r="F27" s="29">
        <v>0</v>
      </c>
      <c r="G27" s="29">
        <v>14</v>
      </c>
      <c r="H27" s="30">
        <v>4</v>
      </c>
    </row>
    <row r="28" spans="1:8" x14ac:dyDescent="0.25">
      <c r="A28" s="26">
        <v>159</v>
      </c>
      <c r="B28" s="27">
        <v>2260.5</v>
      </c>
      <c r="C28" s="28">
        <v>0.22600000000000001</v>
      </c>
      <c r="D28" s="28">
        <v>0.64149999999999996</v>
      </c>
      <c r="E28" s="29">
        <v>14.217000000000001</v>
      </c>
      <c r="F28" s="29">
        <v>0</v>
      </c>
      <c r="G28" s="29">
        <v>14</v>
      </c>
      <c r="H28" s="30">
        <v>2</v>
      </c>
    </row>
    <row r="29" spans="1:8" x14ac:dyDescent="0.25">
      <c r="A29" s="26">
        <v>162</v>
      </c>
      <c r="B29" s="29">
        <v>804.8</v>
      </c>
      <c r="C29" s="28">
        <v>8.0500000000000002E-2</v>
      </c>
      <c r="D29" s="28">
        <v>0.58640000000000003</v>
      </c>
      <c r="E29" s="29">
        <v>4.9679000000000002</v>
      </c>
      <c r="F29" s="29">
        <v>0</v>
      </c>
      <c r="G29" s="29">
        <v>16</v>
      </c>
      <c r="H29" s="30">
        <v>5</v>
      </c>
    </row>
    <row r="30" spans="1:8" x14ac:dyDescent="0.25">
      <c r="A30" s="26">
        <v>163</v>
      </c>
      <c r="B30" s="27">
        <v>2150.9</v>
      </c>
      <c r="C30" s="28">
        <v>0.21510000000000001</v>
      </c>
      <c r="D30" s="28">
        <v>0.61960000000000004</v>
      </c>
      <c r="E30" s="29">
        <v>13.1957</v>
      </c>
      <c r="F30" s="29">
        <v>0</v>
      </c>
      <c r="G30" s="29">
        <v>10</v>
      </c>
      <c r="H30" s="30">
        <v>2</v>
      </c>
    </row>
    <row r="31" spans="1:8" x14ac:dyDescent="0.25">
      <c r="A31" s="26">
        <v>163</v>
      </c>
      <c r="B31" s="27">
        <v>2150.9</v>
      </c>
      <c r="C31" s="28">
        <v>0.21510000000000001</v>
      </c>
      <c r="D31" s="28">
        <v>0.61960000000000004</v>
      </c>
      <c r="E31" s="29">
        <v>13.1957</v>
      </c>
      <c r="F31" s="29">
        <v>0</v>
      </c>
      <c r="G31" s="29">
        <v>10</v>
      </c>
      <c r="H31" s="30">
        <v>4</v>
      </c>
    </row>
    <row r="32" spans="1:8" x14ac:dyDescent="0.25">
      <c r="A32" s="26">
        <v>164</v>
      </c>
      <c r="B32" s="27">
        <v>2342.1</v>
      </c>
      <c r="C32" s="28">
        <v>0.23419999999999999</v>
      </c>
      <c r="D32" s="28">
        <v>0.628</v>
      </c>
      <c r="E32" s="29">
        <v>14.2811</v>
      </c>
      <c r="F32" s="29">
        <v>0</v>
      </c>
      <c r="G32" s="29">
        <v>16</v>
      </c>
      <c r="H32" s="30">
        <v>1</v>
      </c>
    </row>
    <row r="33" spans="1:8" x14ac:dyDescent="0.25">
      <c r="A33" s="26">
        <v>166</v>
      </c>
      <c r="B33" s="27">
        <v>1994</v>
      </c>
      <c r="C33" s="28">
        <v>0.19939999999999999</v>
      </c>
      <c r="D33" s="28">
        <v>0.62649999999999995</v>
      </c>
      <c r="E33" s="29">
        <v>12.012</v>
      </c>
      <c r="F33" s="29">
        <v>0</v>
      </c>
      <c r="G33" s="29">
        <v>17</v>
      </c>
      <c r="H33" s="30">
        <v>1</v>
      </c>
    </row>
    <row r="34" spans="1:8" x14ac:dyDescent="0.25">
      <c r="A34" s="26">
        <v>167</v>
      </c>
      <c r="B34" s="27">
        <v>2810.1</v>
      </c>
      <c r="C34" s="28">
        <v>0.28100000000000003</v>
      </c>
      <c r="D34" s="28">
        <v>0.65269999999999995</v>
      </c>
      <c r="E34" s="29">
        <v>16.826899999999998</v>
      </c>
      <c r="F34" s="29">
        <v>0</v>
      </c>
      <c r="G34" s="29">
        <v>15</v>
      </c>
      <c r="H34" s="30">
        <v>5</v>
      </c>
    </row>
    <row r="35" spans="1:8" x14ac:dyDescent="0.25">
      <c r="A35" s="26">
        <v>175</v>
      </c>
      <c r="B35" s="29">
        <v>793.1</v>
      </c>
      <c r="C35" s="28">
        <v>7.9299999999999995E-2</v>
      </c>
      <c r="D35" s="28">
        <v>0.59430000000000005</v>
      </c>
      <c r="E35" s="29">
        <v>4.532</v>
      </c>
      <c r="F35" s="29">
        <v>0</v>
      </c>
      <c r="G35" s="29">
        <v>15</v>
      </c>
      <c r="H35" s="30">
        <v>4</v>
      </c>
    </row>
    <row r="36" spans="1:8" x14ac:dyDescent="0.25">
      <c r="A36" s="26">
        <v>175</v>
      </c>
      <c r="B36" s="27">
        <v>1643.7</v>
      </c>
      <c r="C36" s="28">
        <v>0.16439999999999999</v>
      </c>
      <c r="D36" s="28">
        <v>0.62290000000000001</v>
      </c>
      <c r="E36" s="29">
        <v>9.3925999999999998</v>
      </c>
      <c r="F36" s="29">
        <v>0</v>
      </c>
      <c r="G36" s="29">
        <v>15</v>
      </c>
      <c r="H36" s="30">
        <v>2</v>
      </c>
    </row>
    <row r="37" spans="1:8" x14ac:dyDescent="0.25">
      <c r="A37" s="26">
        <v>176</v>
      </c>
      <c r="B37" s="27">
        <v>1489.8</v>
      </c>
      <c r="C37" s="28">
        <v>0.14899999999999999</v>
      </c>
      <c r="D37" s="28">
        <v>0.60799999999999998</v>
      </c>
      <c r="E37" s="29">
        <v>8.4648000000000003</v>
      </c>
      <c r="F37" s="29">
        <v>0</v>
      </c>
      <c r="G37" s="29">
        <v>13</v>
      </c>
      <c r="H37" s="30">
        <v>1</v>
      </c>
    </row>
    <row r="38" spans="1:8" x14ac:dyDescent="0.25">
      <c r="A38" s="26">
        <v>176</v>
      </c>
      <c r="B38" s="27">
        <v>2043.9</v>
      </c>
      <c r="C38" s="28">
        <v>0.2044</v>
      </c>
      <c r="D38" s="28">
        <v>0.61360000000000003</v>
      </c>
      <c r="E38" s="29">
        <v>11.613099999999999</v>
      </c>
      <c r="F38" s="29">
        <v>0</v>
      </c>
      <c r="G38" s="29">
        <v>15</v>
      </c>
      <c r="H38" s="30">
        <v>1</v>
      </c>
    </row>
    <row r="39" spans="1:8" x14ac:dyDescent="0.25">
      <c r="A39" s="26">
        <v>178</v>
      </c>
      <c r="B39" s="27">
        <v>2291.4</v>
      </c>
      <c r="C39" s="28">
        <v>0.2291</v>
      </c>
      <c r="D39" s="28">
        <v>0.66849999999999998</v>
      </c>
      <c r="E39" s="29">
        <v>12.872999999999999</v>
      </c>
      <c r="F39" s="29">
        <v>0</v>
      </c>
      <c r="G39" s="29">
        <v>12</v>
      </c>
      <c r="H39" s="30">
        <v>3</v>
      </c>
    </row>
    <row r="40" spans="1:8" x14ac:dyDescent="0.25">
      <c r="A40" s="26">
        <v>186</v>
      </c>
      <c r="B40" s="27">
        <v>3147.2</v>
      </c>
      <c r="C40" s="28">
        <v>0.31469999999999998</v>
      </c>
      <c r="D40" s="28">
        <v>0.67200000000000004</v>
      </c>
      <c r="E40" s="29">
        <v>16.920400000000001</v>
      </c>
      <c r="F40" s="29">
        <v>0</v>
      </c>
      <c r="G40" s="29">
        <v>14</v>
      </c>
      <c r="H40" s="30">
        <v>3</v>
      </c>
    </row>
    <row r="41" spans="1:8" x14ac:dyDescent="0.25">
      <c r="A41" s="26">
        <v>190</v>
      </c>
      <c r="B41" s="27">
        <v>3235.9</v>
      </c>
      <c r="C41" s="28">
        <v>0.3236</v>
      </c>
      <c r="D41" s="28">
        <v>0.66320000000000001</v>
      </c>
      <c r="E41" s="29">
        <v>17.031099999999999</v>
      </c>
      <c r="F41" s="29">
        <v>0</v>
      </c>
      <c r="G41" s="29">
        <v>12</v>
      </c>
      <c r="H41" s="30">
        <v>1</v>
      </c>
    </row>
    <row r="42" spans="1:8" x14ac:dyDescent="0.25">
      <c r="A42" s="26">
        <v>192</v>
      </c>
      <c r="B42" s="27">
        <v>1125.2</v>
      </c>
      <c r="C42" s="28">
        <v>0.1125</v>
      </c>
      <c r="D42" s="28">
        <v>0.63019999999999998</v>
      </c>
      <c r="E42" s="29">
        <v>5.8604000000000003</v>
      </c>
      <c r="F42" s="29">
        <v>0</v>
      </c>
      <c r="G42" s="29">
        <v>13</v>
      </c>
      <c r="H42" s="30">
        <v>5</v>
      </c>
    </row>
    <row r="43" spans="1:8" x14ac:dyDescent="0.25">
      <c r="A43" s="26">
        <v>194</v>
      </c>
      <c r="B43" s="27">
        <v>2116.8000000000002</v>
      </c>
      <c r="C43" s="28">
        <v>0.2117</v>
      </c>
      <c r="D43" s="28">
        <v>0.6804</v>
      </c>
      <c r="E43" s="29">
        <v>10.911300000000001</v>
      </c>
      <c r="F43" s="29">
        <v>0</v>
      </c>
      <c r="G43" s="29">
        <v>12</v>
      </c>
      <c r="H43" s="30">
        <v>5</v>
      </c>
    </row>
    <row r="44" spans="1:8" x14ac:dyDescent="0.25">
      <c r="A44" s="26">
        <v>194</v>
      </c>
      <c r="B44" s="27">
        <v>2301.5</v>
      </c>
      <c r="C44" s="28">
        <v>0.23019999999999999</v>
      </c>
      <c r="D44" s="28">
        <v>0.63400000000000001</v>
      </c>
      <c r="E44" s="29">
        <v>11.8634</v>
      </c>
      <c r="F44" s="29">
        <v>0</v>
      </c>
      <c r="G44" s="29">
        <v>14</v>
      </c>
      <c r="H44" s="30">
        <v>1</v>
      </c>
    </row>
    <row r="45" spans="1:8" x14ac:dyDescent="0.25">
      <c r="A45" s="26">
        <v>200</v>
      </c>
      <c r="B45" s="27">
        <v>2000.7</v>
      </c>
      <c r="C45" s="28">
        <v>0.2001</v>
      </c>
      <c r="D45" s="28">
        <v>0.61499999999999999</v>
      </c>
      <c r="E45" s="29">
        <v>10.003500000000001</v>
      </c>
      <c r="F45" s="29">
        <v>0</v>
      </c>
      <c r="G45" s="29">
        <v>8</v>
      </c>
      <c r="H45" s="30">
        <v>2</v>
      </c>
    </row>
    <row r="46" spans="1:8" x14ac:dyDescent="0.25">
      <c r="A46" s="26">
        <v>200</v>
      </c>
      <c r="B46" s="27">
        <v>2000.7</v>
      </c>
      <c r="C46" s="28">
        <v>0.2001</v>
      </c>
      <c r="D46" s="28">
        <v>0.61499999999999999</v>
      </c>
      <c r="E46" s="29">
        <v>10.003500000000001</v>
      </c>
      <c r="F46" s="29">
        <v>0</v>
      </c>
      <c r="G46" s="29">
        <v>8</v>
      </c>
      <c r="H46" s="30">
        <v>4</v>
      </c>
    </row>
    <row r="47" spans="1:8" x14ac:dyDescent="0.25">
      <c r="A47" s="26">
        <v>202</v>
      </c>
      <c r="B47" s="27">
        <v>1452.5</v>
      </c>
      <c r="C47" s="28">
        <v>0.1452</v>
      </c>
      <c r="D47" s="28">
        <v>0.59899999999999998</v>
      </c>
      <c r="E47" s="29">
        <v>7.1905999999999999</v>
      </c>
      <c r="F47" s="29">
        <v>0</v>
      </c>
      <c r="G47" s="29">
        <v>13</v>
      </c>
      <c r="H47" s="30">
        <v>4</v>
      </c>
    </row>
    <row r="48" spans="1:8" x14ac:dyDescent="0.25">
      <c r="A48" s="26">
        <v>202</v>
      </c>
      <c r="B48" s="27">
        <v>2960.9</v>
      </c>
      <c r="C48" s="28">
        <v>0.29609999999999997</v>
      </c>
      <c r="D48" s="28">
        <v>0.56440000000000001</v>
      </c>
      <c r="E48" s="29">
        <v>14.6579</v>
      </c>
      <c r="F48" s="29">
        <v>0</v>
      </c>
      <c r="G48" s="29">
        <v>13</v>
      </c>
      <c r="H48" s="30">
        <v>2</v>
      </c>
    </row>
    <row r="49" spans="1:8" x14ac:dyDescent="0.25">
      <c r="A49" s="26">
        <v>207</v>
      </c>
      <c r="B49" s="27">
        <v>3751.1</v>
      </c>
      <c r="C49" s="28">
        <v>0.37509999999999999</v>
      </c>
      <c r="D49" s="28">
        <v>0.66180000000000005</v>
      </c>
      <c r="E49" s="29">
        <v>18.121300000000002</v>
      </c>
      <c r="F49" s="29">
        <v>0</v>
      </c>
      <c r="G49" s="29">
        <v>14</v>
      </c>
      <c r="H49" s="30">
        <v>5</v>
      </c>
    </row>
    <row r="50" spans="1:8" x14ac:dyDescent="0.25">
      <c r="A50" s="26">
        <v>217</v>
      </c>
      <c r="B50" s="27">
        <v>1783.9</v>
      </c>
      <c r="C50" s="28">
        <v>0.1784</v>
      </c>
      <c r="D50" s="28">
        <v>0.58989999999999998</v>
      </c>
      <c r="E50" s="29">
        <v>8.2207000000000008</v>
      </c>
      <c r="F50" s="29">
        <v>0</v>
      </c>
      <c r="G50" s="29">
        <v>13</v>
      </c>
      <c r="H50" s="30">
        <v>3</v>
      </c>
    </row>
    <row r="51" spans="1:8" x14ac:dyDescent="0.25">
      <c r="A51" s="26">
        <v>221</v>
      </c>
      <c r="B51" s="27">
        <v>3681.6</v>
      </c>
      <c r="C51" s="28">
        <v>0.36820000000000003</v>
      </c>
      <c r="D51" s="28">
        <v>0.629</v>
      </c>
      <c r="E51" s="29">
        <v>16.658799999999999</v>
      </c>
      <c r="F51" s="29">
        <v>0</v>
      </c>
      <c r="G51" s="29">
        <v>11</v>
      </c>
      <c r="H51" s="30">
        <v>4</v>
      </c>
    </row>
    <row r="52" spans="1:8" x14ac:dyDescent="0.25">
      <c r="A52" s="26">
        <v>221</v>
      </c>
      <c r="B52" s="27">
        <v>3920.3</v>
      </c>
      <c r="C52" s="28">
        <v>0.39200000000000002</v>
      </c>
      <c r="D52" s="28">
        <v>0.66059999999999997</v>
      </c>
      <c r="E52" s="29">
        <v>17.738900000000001</v>
      </c>
      <c r="F52" s="29">
        <v>0</v>
      </c>
      <c r="G52" s="29">
        <v>9</v>
      </c>
      <c r="H52" s="30">
        <v>4</v>
      </c>
    </row>
    <row r="53" spans="1:8" x14ac:dyDescent="0.25">
      <c r="A53" s="26">
        <v>225</v>
      </c>
      <c r="B53" s="27">
        <v>2174.6</v>
      </c>
      <c r="C53" s="28">
        <v>0.2175</v>
      </c>
      <c r="D53" s="28">
        <v>0.6089</v>
      </c>
      <c r="E53" s="29">
        <v>9.6648999999999994</v>
      </c>
      <c r="F53" s="29">
        <v>0</v>
      </c>
      <c r="G53" s="29">
        <v>6</v>
      </c>
      <c r="H53" s="30">
        <v>2</v>
      </c>
    </row>
    <row r="54" spans="1:8" x14ac:dyDescent="0.25">
      <c r="A54" s="26">
        <v>225</v>
      </c>
      <c r="B54" s="27">
        <v>2174.6</v>
      </c>
      <c r="C54" s="28">
        <v>0.2175</v>
      </c>
      <c r="D54" s="28">
        <v>0.6089</v>
      </c>
      <c r="E54" s="29">
        <v>9.6648999999999994</v>
      </c>
      <c r="F54" s="29">
        <v>0</v>
      </c>
      <c r="G54" s="29">
        <v>6</v>
      </c>
      <c r="H54" s="30">
        <v>4</v>
      </c>
    </row>
    <row r="55" spans="1:8" x14ac:dyDescent="0.25">
      <c r="A55" s="26">
        <v>225</v>
      </c>
      <c r="B55" s="27">
        <v>3449.1</v>
      </c>
      <c r="C55" s="28">
        <v>0.34489999999999998</v>
      </c>
      <c r="D55" s="28">
        <v>0.6</v>
      </c>
      <c r="E55" s="29">
        <v>15.3293</v>
      </c>
      <c r="F55" s="29">
        <v>0</v>
      </c>
      <c r="G55" s="29">
        <v>11</v>
      </c>
      <c r="H55" s="30">
        <v>1</v>
      </c>
    </row>
    <row r="56" spans="1:8" x14ac:dyDescent="0.25">
      <c r="A56" s="26">
        <v>225</v>
      </c>
      <c r="B56" s="27">
        <v>5441.9</v>
      </c>
      <c r="C56" s="28">
        <v>0.54420000000000002</v>
      </c>
      <c r="D56" s="28">
        <v>0.62670000000000003</v>
      </c>
      <c r="E56" s="29">
        <v>24.186199999999999</v>
      </c>
      <c r="F56" s="29">
        <v>0</v>
      </c>
      <c r="G56" s="29">
        <v>11</v>
      </c>
      <c r="H56" s="30">
        <v>2</v>
      </c>
    </row>
    <row r="57" spans="1:8" x14ac:dyDescent="0.25">
      <c r="A57" s="26">
        <v>226</v>
      </c>
      <c r="B57" s="27">
        <v>2566.9</v>
      </c>
      <c r="C57" s="28">
        <v>0.25669999999999998</v>
      </c>
      <c r="D57" s="28">
        <v>0.63270000000000004</v>
      </c>
      <c r="E57" s="29">
        <v>11.358000000000001</v>
      </c>
      <c r="F57" s="29">
        <v>0</v>
      </c>
      <c r="G57" s="29">
        <v>9</v>
      </c>
      <c r="H57" s="30">
        <v>2</v>
      </c>
    </row>
    <row r="58" spans="1:8" x14ac:dyDescent="0.25">
      <c r="A58" s="26">
        <v>226</v>
      </c>
      <c r="B58" s="27">
        <v>4887.5</v>
      </c>
      <c r="C58" s="28">
        <v>0.48880000000000001</v>
      </c>
      <c r="D58" s="28">
        <v>0.61950000000000005</v>
      </c>
      <c r="E58" s="29">
        <v>21.626100000000001</v>
      </c>
      <c r="F58" s="29">
        <v>0</v>
      </c>
      <c r="G58" s="29">
        <v>10</v>
      </c>
      <c r="H58" s="30">
        <v>3</v>
      </c>
    </row>
    <row r="59" spans="1:8" x14ac:dyDescent="0.25">
      <c r="A59" s="26">
        <v>227</v>
      </c>
      <c r="B59" s="27">
        <v>2444.5</v>
      </c>
      <c r="C59" s="28">
        <v>0.2445</v>
      </c>
      <c r="D59" s="28">
        <v>0.64319999999999999</v>
      </c>
      <c r="E59" s="29">
        <v>10.768700000000001</v>
      </c>
      <c r="F59" s="29">
        <v>0</v>
      </c>
      <c r="G59" s="29">
        <v>9</v>
      </c>
      <c r="H59" s="30">
        <v>1</v>
      </c>
    </row>
    <row r="60" spans="1:8" x14ac:dyDescent="0.25">
      <c r="A60" s="26">
        <v>228</v>
      </c>
      <c r="B60" s="27">
        <v>2779</v>
      </c>
      <c r="C60" s="28">
        <v>0.27789999999999998</v>
      </c>
      <c r="D60" s="28">
        <v>0.61839999999999995</v>
      </c>
      <c r="E60" s="29">
        <v>12.188599999999999</v>
      </c>
      <c r="F60" s="29">
        <v>0</v>
      </c>
      <c r="G60" s="29">
        <v>10</v>
      </c>
      <c r="H60" s="30">
        <v>5</v>
      </c>
    </row>
    <row r="61" spans="1:8" x14ac:dyDescent="0.25">
      <c r="A61" s="26">
        <v>229</v>
      </c>
      <c r="B61" s="27">
        <v>2655</v>
      </c>
      <c r="C61" s="28">
        <v>0.26550000000000001</v>
      </c>
      <c r="D61" s="28">
        <v>0.58079999999999998</v>
      </c>
      <c r="E61" s="29">
        <v>11.5939</v>
      </c>
      <c r="F61" s="29">
        <v>0</v>
      </c>
      <c r="G61" s="29">
        <v>9</v>
      </c>
      <c r="H61" s="30">
        <v>3</v>
      </c>
    </row>
    <row r="62" spans="1:8" x14ac:dyDescent="0.25">
      <c r="A62" s="26">
        <v>230</v>
      </c>
      <c r="B62" s="27">
        <v>2730.5</v>
      </c>
      <c r="C62" s="28">
        <v>0.27310000000000001</v>
      </c>
      <c r="D62" s="28">
        <v>0.60429999999999995</v>
      </c>
      <c r="E62" s="29">
        <v>11.871700000000001</v>
      </c>
      <c r="F62" s="29">
        <v>0</v>
      </c>
      <c r="G62" s="29">
        <v>11</v>
      </c>
      <c r="H62" s="30">
        <v>5</v>
      </c>
    </row>
    <row r="63" spans="1:8" x14ac:dyDescent="0.25">
      <c r="A63" s="26">
        <v>230</v>
      </c>
      <c r="B63" s="27">
        <v>2872.6</v>
      </c>
      <c r="C63" s="28">
        <v>0.2873</v>
      </c>
      <c r="D63" s="28">
        <v>0.60870000000000002</v>
      </c>
      <c r="E63" s="29">
        <v>12.489599999999999</v>
      </c>
      <c r="F63" s="29">
        <v>0</v>
      </c>
      <c r="G63" s="29">
        <v>11</v>
      </c>
      <c r="H63" s="30">
        <v>3</v>
      </c>
    </row>
    <row r="64" spans="1:8" x14ac:dyDescent="0.25">
      <c r="A64" s="26">
        <v>232</v>
      </c>
      <c r="B64" s="27">
        <v>2458.1</v>
      </c>
      <c r="C64" s="28">
        <v>0.24579999999999999</v>
      </c>
      <c r="D64" s="28">
        <v>0.62929999999999997</v>
      </c>
      <c r="E64" s="29">
        <v>10.5953</v>
      </c>
      <c r="F64" s="29">
        <v>0</v>
      </c>
      <c r="G64" s="29">
        <v>10</v>
      </c>
      <c r="H64" s="30">
        <v>1</v>
      </c>
    </row>
    <row r="65" spans="1:8" x14ac:dyDescent="0.25">
      <c r="A65" s="26">
        <v>245</v>
      </c>
      <c r="B65" s="27">
        <v>2909.5</v>
      </c>
      <c r="C65" s="28">
        <v>0.29099999999999998</v>
      </c>
      <c r="D65" s="28">
        <v>0.63270000000000004</v>
      </c>
      <c r="E65" s="29">
        <v>11.875500000000001</v>
      </c>
      <c r="F65" s="29">
        <v>0</v>
      </c>
      <c r="G65" s="29">
        <v>9</v>
      </c>
      <c r="H65" s="30">
        <v>5</v>
      </c>
    </row>
    <row r="66" spans="1:8" x14ac:dyDescent="0.25">
      <c r="A66" s="26">
        <v>249</v>
      </c>
      <c r="B66" s="27">
        <v>3051.1</v>
      </c>
      <c r="C66" s="28">
        <v>0.30509999999999998</v>
      </c>
      <c r="D66" s="28">
        <v>0.63049999999999995</v>
      </c>
      <c r="E66" s="29">
        <v>12.253399999999999</v>
      </c>
      <c r="F66" s="29">
        <v>0</v>
      </c>
      <c r="G66" s="29">
        <v>8</v>
      </c>
      <c r="H66" s="30">
        <v>3</v>
      </c>
    </row>
    <row r="67" spans="1:8" x14ac:dyDescent="0.25">
      <c r="A67" s="26">
        <v>260</v>
      </c>
      <c r="B67" s="27">
        <v>5061.2</v>
      </c>
      <c r="C67" s="28">
        <v>0.50609999999999999</v>
      </c>
      <c r="D67" s="28">
        <v>0.62690000000000001</v>
      </c>
      <c r="E67" s="29">
        <v>19.466200000000001</v>
      </c>
      <c r="F67" s="29">
        <v>0</v>
      </c>
      <c r="G67" s="29">
        <v>8</v>
      </c>
      <c r="H67" s="30">
        <v>5</v>
      </c>
    </row>
    <row r="68" spans="1:8" x14ac:dyDescent="0.25">
      <c r="A68" s="26">
        <v>266</v>
      </c>
      <c r="B68" s="27">
        <v>2258.4</v>
      </c>
      <c r="C68" s="28">
        <v>0.2258</v>
      </c>
      <c r="D68" s="28">
        <v>0.59770000000000001</v>
      </c>
      <c r="E68" s="29">
        <v>8.4901999999999997</v>
      </c>
      <c r="F68" s="29">
        <v>0</v>
      </c>
      <c r="G68" s="29">
        <v>8</v>
      </c>
      <c r="H68" s="30">
        <v>1</v>
      </c>
    </row>
    <row r="69" spans="1:8" x14ac:dyDescent="0.25">
      <c r="A69" s="26">
        <v>274</v>
      </c>
      <c r="B69" s="27">
        <v>3751.7</v>
      </c>
      <c r="C69" s="28">
        <v>0.37519999999999998</v>
      </c>
      <c r="D69" s="28">
        <v>0.63500000000000001</v>
      </c>
      <c r="E69" s="29">
        <v>13.692299999999999</v>
      </c>
      <c r="F69" s="29">
        <v>0</v>
      </c>
      <c r="G69" s="29">
        <v>6</v>
      </c>
      <c r="H69" s="30">
        <v>1</v>
      </c>
    </row>
    <row r="70" spans="1:8" x14ac:dyDescent="0.25">
      <c r="A70" s="26">
        <v>279</v>
      </c>
      <c r="B70" s="27">
        <v>3607.9</v>
      </c>
      <c r="C70" s="28">
        <v>0.36080000000000001</v>
      </c>
      <c r="D70" s="28">
        <v>0.62009999999999998</v>
      </c>
      <c r="E70" s="29">
        <v>12.9315</v>
      </c>
      <c r="F70" s="29">
        <v>0</v>
      </c>
      <c r="G70" s="29">
        <v>6</v>
      </c>
      <c r="H70" s="30">
        <v>3</v>
      </c>
    </row>
    <row r="71" spans="1:8" x14ac:dyDescent="0.25">
      <c r="A71" s="26">
        <v>280</v>
      </c>
      <c r="B71" s="27">
        <v>3483</v>
      </c>
      <c r="C71" s="28">
        <v>0.3483</v>
      </c>
      <c r="D71" s="28">
        <v>0.62139999999999995</v>
      </c>
      <c r="E71" s="29">
        <v>12.439299999999999</v>
      </c>
      <c r="F71" s="29">
        <v>0</v>
      </c>
      <c r="G71" s="29">
        <v>4</v>
      </c>
      <c r="H71" s="30">
        <v>4</v>
      </c>
    </row>
    <row r="72" spans="1:8" x14ac:dyDescent="0.25">
      <c r="A72" s="26">
        <v>280</v>
      </c>
      <c r="B72" s="27">
        <v>3483</v>
      </c>
      <c r="C72" s="28">
        <v>0.3483</v>
      </c>
      <c r="D72" s="28">
        <v>0.62139999999999995</v>
      </c>
      <c r="E72" s="29">
        <v>12.439299999999999</v>
      </c>
      <c r="F72" s="29">
        <v>0</v>
      </c>
      <c r="G72" s="29">
        <v>4</v>
      </c>
      <c r="H72" s="30">
        <v>2</v>
      </c>
    </row>
    <row r="73" spans="1:8" x14ac:dyDescent="0.25">
      <c r="A73" s="26">
        <v>283</v>
      </c>
      <c r="B73" s="27">
        <v>4379.3</v>
      </c>
      <c r="C73" s="28">
        <v>0.43790000000000001</v>
      </c>
      <c r="D73" s="28">
        <v>0.63249999999999995</v>
      </c>
      <c r="E73" s="29">
        <v>15.474600000000001</v>
      </c>
      <c r="F73" s="29">
        <v>0</v>
      </c>
      <c r="G73" s="29">
        <v>7</v>
      </c>
      <c r="H73" s="30">
        <v>3</v>
      </c>
    </row>
    <row r="74" spans="1:8" x14ac:dyDescent="0.25">
      <c r="A74" s="26">
        <v>286</v>
      </c>
      <c r="B74" s="27">
        <v>5209.6000000000004</v>
      </c>
      <c r="C74" s="28">
        <v>0.52100000000000002</v>
      </c>
      <c r="D74" s="28">
        <v>0.65380000000000005</v>
      </c>
      <c r="E74" s="29">
        <v>18.215399999999999</v>
      </c>
      <c r="F74" s="29">
        <v>0</v>
      </c>
      <c r="G74" s="29">
        <v>7</v>
      </c>
      <c r="H74" s="30">
        <v>2</v>
      </c>
    </row>
    <row r="75" spans="1:8" x14ac:dyDescent="0.25">
      <c r="A75" s="26">
        <v>287</v>
      </c>
      <c r="B75" s="27">
        <v>4823.3</v>
      </c>
      <c r="C75" s="28">
        <v>0.48230000000000001</v>
      </c>
      <c r="D75" s="28">
        <v>0.63070000000000004</v>
      </c>
      <c r="E75" s="29">
        <v>16.805900000000001</v>
      </c>
      <c r="F75" s="29">
        <v>0</v>
      </c>
      <c r="G75" s="29">
        <v>7</v>
      </c>
      <c r="H75" s="30">
        <v>4</v>
      </c>
    </row>
    <row r="76" spans="1:8" x14ac:dyDescent="0.25">
      <c r="A76" s="26">
        <v>295</v>
      </c>
      <c r="B76" s="27">
        <v>3751.1</v>
      </c>
      <c r="C76" s="28">
        <v>0.37509999999999999</v>
      </c>
      <c r="D76" s="28">
        <v>0.63729999999999998</v>
      </c>
      <c r="E76" s="29">
        <v>12.7156</v>
      </c>
      <c r="F76" s="29">
        <v>0</v>
      </c>
      <c r="G76" s="29">
        <v>7</v>
      </c>
      <c r="H76" s="30">
        <v>5</v>
      </c>
    </row>
    <row r="77" spans="1:8" x14ac:dyDescent="0.25">
      <c r="A77" s="26">
        <v>297</v>
      </c>
      <c r="B77" s="27">
        <v>5566.8</v>
      </c>
      <c r="C77" s="28">
        <v>0.55669999999999997</v>
      </c>
      <c r="D77" s="28">
        <v>0.61619999999999997</v>
      </c>
      <c r="E77" s="29">
        <v>18.743400000000001</v>
      </c>
      <c r="F77" s="29">
        <v>0</v>
      </c>
      <c r="G77" s="29">
        <v>6</v>
      </c>
      <c r="H77" s="30">
        <v>5</v>
      </c>
    </row>
    <row r="78" spans="1:8" x14ac:dyDescent="0.25">
      <c r="A78" s="26">
        <v>303</v>
      </c>
      <c r="B78" s="27">
        <v>3901.9</v>
      </c>
      <c r="C78" s="28">
        <v>0.39019999999999999</v>
      </c>
      <c r="D78" s="28">
        <v>0.62380000000000002</v>
      </c>
      <c r="E78" s="29">
        <v>12.877599999999999</v>
      </c>
      <c r="F78" s="29">
        <v>0</v>
      </c>
      <c r="G78" s="29">
        <v>7</v>
      </c>
      <c r="H78" s="30">
        <v>1</v>
      </c>
    </row>
    <row r="79" spans="1:8" x14ac:dyDescent="0.25">
      <c r="A79" s="26">
        <v>309</v>
      </c>
      <c r="B79" s="27">
        <v>4760.3999999999996</v>
      </c>
      <c r="C79" s="28">
        <v>0.47599999999999998</v>
      </c>
      <c r="D79" s="28">
        <v>0.62460000000000004</v>
      </c>
      <c r="E79" s="29">
        <v>15.405799999999999</v>
      </c>
      <c r="F79" s="29">
        <v>0</v>
      </c>
      <c r="G79" s="29">
        <v>5</v>
      </c>
      <c r="H79" s="30">
        <v>4</v>
      </c>
    </row>
    <row r="80" spans="1:8" x14ac:dyDescent="0.25">
      <c r="A80" s="26">
        <v>313</v>
      </c>
      <c r="B80" s="27">
        <v>6244.8</v>
      </c>
      <c r="C80" s="28">
        <v>0.62450000000000006</v>
      </c>
      <c r="D80" s="28">
        <v>0.62939999999999996</v>
      </c>
      <c r="E80" s="29">
        <v>19.9514</v>
      </c>
      <c r="F80" s="29">
        <v>0</v>
      </c>
      <c r="G80" s="29">
        <v>5</v>
      </c>
      <c r="H80" s="30">
        <v>2</v>
      </c>
    </row>
    <row r="81" spans="1:8" x14ac:dyDescent="0.25">
      <c r="A81" s="26">
        <v>321</v>
      </c>
      <c r="B81" s="27">
        <v>4495.8999999999996</v>
      </c>
      <c r="C81" s="28">
        <v>0.4496</v>
      </c>
      <c r="D81" s="28">
        <v>0.61680000000000001</v>
      </c>
      <c r="E81" s="29">
        <v>14.0059</v>
      </c>
      <c r="F81" s="29">
        <v>0</v>
      </c>
      <c r="G81" s="29">
        <v>5</v>
      </c>
      <c r="H81" s="30">
        <v>1</v>
      </c>
    </row>
    <row r="82" spans="1:8" x14ac:dyDescent="0.25">
      <c r="A82" s="26">
        <v>324</v>
      </c>
      <c r="B82" s="27">
        <v>4545.6000000000004</v>
      </c>
      <c r="C82" s="28">
        <v>0.4546</v>
      </c>
      <c r="D82" s="28">
        <v>0.62350000000000005</v>
      </c>
      <c r="E82" s="29">
        <v>14.0296</v>
      </c>
      <c r="F82" s="29">
        <v>0</v>
      </c>
      <c r="G82" s="29">
        <v>5</v>
      </c>
      <c r="H82" s="30">
        <v>3</v>
      </c>
    </row>
    <row r="83" spans="1:8" x14ac:dyDescent="0.25">
      <c r="A83" s="26">
        <v>326</v>
      </c>
      <c r="B83" s="27">
        <v>6320.1</v>
      </c>
      <c r="C83" s="28">
        <v>0.63200000000000001</v>
      </c>
      <c r="D83" s="28">
        <v>0.62580000000000002</v>
      </c>
      <c r="E83" s="29">
        <v>19.386800000000001</v>
      </c>
      <c r="F83" s="29">
        <v>0</v>
      </c>
      <c r="G83" s="29">
        <v>4</v>
      </c>
      <c r="H83" s="30">
        <v>1</v>
      </c>
    </row>
    <row r="84" spans="1:8" x14ac:dyDescent="0.25">
      <c r="A84" s="26">
        <v>331</v>
      </c>
      <c r="B84" s="27">
        <v>4651.3</v>
      </c>
      <c r="C84" s="28">
        <v>0.46510000000000001</v>
      </c>
      <c r="D84" s="28">
        <v>0.63139999999999996</v>
      </c>
      <c r="E84" s="29">
        <v>14.052300000000001</v>
      </c>
      <c r="F84" s="29">
        <v>0</v>
      </c>
      <c r="G84" s="29">
        <v>3</v>
      </c>
      <c r="H84" s="30">
        <v>5</v>
      </c>
    </row>
    <row r="85" spans="1:8" x14ac:dyDescent="0.25">
      <c r="A85" s="26">
        <v>331</v>
      </c>
      <c r="B85" s="27">
        <v>5044.3</v>
      </c>
      <c r="C85" s="28">
        <v>0.50439999999999996</v>
      </c>
      <c r="D85" s="28">
        <v>0.63139999999999996</v>
      </c>
      <c r="E85" s="29">
        <v>15.239599999999999</v>
      </c>
      <c r="F85" s="29">
        <v>0</v>
      </c>
      <c r="G85" s="29">
        <v>4</v>
      </c>
      <c r="H85" s="30">
        <v>5</v>
      </c>
    </row>
    <row r="86" spans="1:8" x14ac:dyDescent="0.25">
      <c r="A86" s="26">
        <v>347</v>
      </c>
      <c r="B86" s="27">
        <v>7946.5</v>
      </c>
      <c r="C86" s="28">
        <v>0.79469999999999996</v>
      </c>
      <c r="D86" s="28">
        <v>0.64270000000000005</v>
      </c>
      <c r="E86" s="29">
        <v>22.900600000000001</v>
      </c>
      <c r="F86" s="29">
        <v>0</v>
      </c>
      <c r="G86" s="29">
        <v>4</v>
      </c>
      <c r="H86" s="30">
        <v>3</v>
      </c>
    </row>
    <row r="87" spans="1:8" x14ac:dyDescent="0.25">
      <c r="A87" s="26">
        <v>352</v>
      </c>
      <c r="B87" s="27">
        <v>4814.3999999999996</v>
      </c>
      <c r="C87" s="28">
        <v>0.48139999999999999</v>
      </c>
      <c r="D87" s="28">
        <v>0.61650000000000005</v>
      </c>
      <c r="E87" s="29">
        <v>13.677300000000001</v>
      </c>
      <c r="F87" s="29">
        <v>0</v>
      </c>
      <c r="G87" s="29">
        <v>2</v>
      </c>
      <c r="H87" s="30">
        <v>4</v>
      </c>
    </row>
    <row r="88" spans="1:8" x14ac:dyDescent="0.25">
      <c r="A88" s="26">
        <v>352</v>
      </c>
      <c r="B88" s="27">
        <v>4814.3999999999996</v>
      </c>
      <c r="C88" s="28">
        <v>0.48139999999999999</v>
      </c>
      <c r="D88" s="28">
        <v>0.61650000000000005</v>
      </c>
      <c r="E88" s="29">
        <v>13.677300000000001</v>
      </c>
      <c r="F88" s="29">
        <v>0</v>
      </c>
      <c r="G88" s="29">
        <v>2</v>
      </c>
      <c r="H88" s="30">
        <v>2</v>
      </c>
    </row>
    <row r="89" spans="1:8" x14ac:dyDescent="0.25">
      <c r="A89" s="26">
        <v>354</v>
      </c>
      <c r="B89" s="27">
        <v>5281.4</v>
      </c>
      <c r="C89" s="28">
        <v>0.52810000000000001</v>
      </c>
      <c r="D89" s="28">
        <v>0.62709999999999999</v>
      </c>
      <c r="E89" s="29">
        <v>14.9192</v>
      </c>
      <c r="F89" s="29">
        <v>0</v>
      </c>
      <c r="G89" s="29">
        <v>3</v>
      </c>
      <c r="H89" s="30">
        <v>1</v>
      </c>
    </row>
    <row r="90" spans="1:8" x14ac:dyDescent="0.25">
      <c r="A90" s="26">
        <v>354</v>
      </c>
      <c r="B90" s="27">
        <v>6990.3</v>
      </c>
      <c r="C90" s="28">
        <v>0.69899999999999995</v>
      </c>
      <c r="D90" s="28">
        <v>0.62990000000000002</v>
      </c>
      <c r="E90" s="29">
        <v>19.746600000000001</v>
      </c>
      <c r="F90" s="29">
        <v>0</v>
      </c>
      <c r="G90" s="29">
        <v>3</v>
      </c>
      <c r="H90" s="30">
        <v>4</v>
      </c>
    </row>
    <row r="91" spans="1:8" x14ac:dyDescent="0.25">
      <c r="A91" s="26">
        <v>355</v>
      </c>
      <c r="B91" s="27">
        <v>7619.4</v>
      </c>
      <c r="C91" s="28">
        <v>0.76190000000000002</v>
      </c>
      <c r="D91" s="28">
        <v>0.6169</v>
      </c>
      <c r="E91" s="29">
        <v>21.463100000000001</v>
      </c>
      <c r="F91" s="29">
        <v>0</v>
      </c>
      <c r="G91" s="29">
        <v>5</v>
      </c>
      <c r="H91" s="30">
        <v>5</v>
      </c>
    </row>
    <row r="92" spans="1:8" x14ac:dyDescent="0.25">
      <c r="A92" s="26">
        <v>365</v>
      </c>
      <c r="B92" s="27">
        <v>7793.6</v>
      </c>
      <c r="C92" s="28">
        <v>0.77939999999999998</v>
      </c>
      <c r="D92" s="28">
        <v>0.63839999999999997</v>
      </c>
      <c r="E92" s="29">
        <v>21.3523</v>
      </c>
      <c r="F92" s="29">
        <v>0</v>
      </c>
      <c r="G92" s="29">
        <v>3</v>
      </c>
      <c r="H92" s="30">
        <v>2</v>
      </c>
    </row>
    <row r="93" spans="1:8" x14ac:dyDescent="0.25">
      <c r="A93" s="26">
        <v>377</v>
      </c>
      <c r="B93" s="27">
        <v>8102.3</v>
      </c>
      <c r="C93" s="28">
        <v>0.81020000000000003</v>
      </c>
      <c r="D93" s="28">
        <v>0.63129999999999997</v>
      </c>
      <c r="E93" s="29">
        <v>21.491499999999998</v>
      </c>
      <c r="F93" s="29">
        <v>0</v>
      </c>
      <c r="G93" s="29">
        <v>2</v>
      </c>
      <c r="H93" s="30">
        <v>5</v>
      </c>
    </row>
    <row r="94" spans="1:8" x14ac:dyDescent="0.25">
      <c r="A94" s="26">
        <v>384</v>
      </c>
      <c r="B94" s="27">
        <v>8412.4</v>
      </c>
      <c r="C94" s="28">
        <v>0.84119999999999995</v>
      </c>
      <c r="D94" s="28">
        <v>0.64319999999999999</v>
      </c>
      <c r="E94" s="29">
        <v>21.907299999999999</v>
      </c>
      <c r="F94" s="29">
        <v>0</v>
      </c>
      <c r="G94" s="29">
        <v>2</v>
      </c>
      <c r="H94" s="30">
        <v>3</v>
      </c>
    </row>
    <row r="95" spans="1:8" x14ac:dyDescent="0.25">
      <c r="A95" s="26">
        <v>387</v>
      </c>
      <c r="B95" s="27">
        <v>6887.8</v>
      </c>
      <c r="C95" s="28">
        <v>0.68879999999999997</v>
      </c>
      <c r="D95" s="28">
        <v>0.6331</v>
      </c>
      <c r="E95" s="29">
        <v>17.797899999999998</v>
      </c>
      <c r="F95" s="29">
        <v>0</v>
      </c>
      <c r="G95" s="29">
        <v>3</v>
      </c>
      <c r="H95" s="30">
        <v>3</v>
      </c>
    </row>
    <row r="96" spans="1:8" x14ac:dyDescent="0.25">
      <c r="A96" s="26">
        <v>404</v>
      </c>
      <c r="B96" s="27">
        <v>9043.7999999999993</v>
      </c>
      <c r="C96" s="28">
        <v>0.90439999999999998</v>
      </c>
      <c r="D96" s="28">
        <v>0.64359999999999995</v>
      </c>
      <c r="E96" s="29">
        <v>22.3856</v>
      </c>
      <c r="F96" s="29">
        <v>0</v>
      </c>
      <c r="G96" s="29">
        <v>2</v>
      </c>
      <c r="H96" s="30">
        <v>1</v>
      </c>
    </row>
    <row r="97" spans="1:8" x14ac:dyDescent="0.25">
      <c r="A97" s="26"/>
      <c r="B97" s="29"/>
      <c r="C97" s="29"/>
      <c r="D97" s="29"/>
      <c r="E97" s="29"/>
      <c r="F97" s="29"/>
      <c r="G97" s="29"/>
      <c r="H97" s="30"/>
    </row>
    <row r="98" spans="1:8" x14ac:dyDescent="0.25">
      <c r="A98" s="26"/>
      <c r="B98" s="29"/>
      <c r="C98" s="29"/>
      <c r="D98" s="29"/>
      <c r="E98" s="29"/>
      <c r="F98" s="29"/>
      <c r="G98" s="29"/>
      <c r="H98" s="30"/>
    </row>
    <row r="99" spans="1:8" x14ac:dyDescent="0.25">
      <c r="A99" s="26"/>
      <c r="B99" s="29"/>
      <c r="C99" s="29"/>
      <c r="D99" s="29"/>
      <c r="E99" s="29"/>
      <c r="F99" s="29"/>
      <c r="G99" s="29"/>
      <c r="H99" s="30"/>
    </row>
    <row r="100" spans="1:8" ht="15.75" thickBot="1" x14ac:dyDescent="0.3">
      <c r="A100" s="31"/>
      <c r="B100" s="32"/>
      <c r="C100" s="32"/>
      <c r="D100" s="32"/>
      <c r="E100" s="32"/>
      <c r="F100" s="32"/>
      <c r="G100" s="32"/>
      <c r="H100" s="33"/>
    </row>
  </sheetData>
  <mergeCells count="1">
    <mergeCell ref="J1:S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3951-A42C-4B70-A04E-78B809E12F64}">
  <sheetPr codeName="Sheet2"/>
  <dimension ref="A1:E100"/>
  <sheetViews>
    <sheetView topLeftCell="A64" workbookViewId="0">
      <selection activeCell="C96" sqref="C96"/>
    </sheetView>
  </sheetViews>
  <sheetFormatPr defaultRowHeight="15" x14ac:dyDescent="0.25"/>
  <cols>
    <col min="1" max="1" width="9.140625" style="1"/>
    <col min="3" max="3" width="10.28515625" customWidth="1"/>
  </cols>
  <sheetData>
    <row r="1" spans="1:5" x14ac:dyDescent="0.25">
      <c r="A1" s="1">
        <f>_xlfn.AGGREGATE(15,7,Paste!$D$2:$D$100,1)</f>
        <v>0.56440000000000001</v>
      </c>
      <c r="B1">
        <f>IF(ISNUMBER(A1),A1,"")</f>
        <v>0.56440000000000001</v>
      </c>
      <c r="C1" t="s">
        <v>21</v>
      </c>
      <c r="D1" s="1">
        <f>_xlfn.AGGREGATE(5,6,A1:A100)</f>
        <v>0.56440000000000001</v>
      </c>
    </row>
    <row r="2" spans="1:5" x14ac:dyDescent="0.25">
      <c r="A2" s="1">
        <f>_xlfn.AGGREGATE(15,7,Paste!$D$2:$D$100,2)</f>
        <v>0.57499999999999996</v>
      </c>
      <c r="B2">
        <f t="shared" ref="B2:B65" si="0">IF(ISNUMBER(A2),A2,"")</f>
        <v>0.57499999999999996</v>
      </c>
      <c r="C2" t="s">
        <v>22</v>
      </c>
      <c r="D2" s="1">
        <f>_xlfn.AGGREGATE(4,6,A1:A100)</f>
        <v>0.68330000000000002</v>
      </c>
    </row>
    <row r="3" spans="1:5" x14ac:dyDescent="0.25">
      <c r="A3" s="1">
        <f>_xlfn.AGGREGATE(15,7,Paste!$D$2:$D$100,3)</f>
        <v>0.58079999999999998</v>
      </c>
      <c r="B3">
        <f t="shared" si="0"/>
        <v>0.58079999999999998</v>
      </c>
      <c r="C3" t="s">
        <v>23</v>
      </c>
      <c r="D3" s="1">
        <f>D2-D1</f>
        <v>0.11890000000000001</v>
      </c>
      <c r="E3" s="36">
        <f>D3*100</f>
        <v>11.89</v>
      </c>
    </row>
    <row r="4" spans="1:5" x14ac:dyDescent="0.25">
      <c r="A4" s="1">
        <f>_xlfn.AGGREGATE(15,7,Paste!$D$2:$D$100,4)</f>
        <v>0.58640000000000003</v>
      </c>
      <c r="B4">
        <f t="shared" si="0"/>
        <v>0.58640000000000003</v>
      </c>
      <c r="C4" t="s">
        <v>24</v>
      </c>
      <c r="D4" s="1">
        <f>_xlfn.AGGREGATE(1,6,A1:A100)</f>
        <v>0.62776526315789472</v>
      </c>
      <c r="E4" s="36">
        <f>D4*100</f>
        <v>62.776526315789468</v>
      </c>
    </row>
    <row r="5" spans="1:5" x14ac:dyDescent="0.25">
      <c r="A5" s="1">
        <f>_xlfn.AGGREGATE(15,7,Paste!$D$2:$D$100,5)</f>
        <v>0.5877</v>
      </c>
      <c r="B5">
        <f t="shared" si="0"/>
        <v>0.5877</v>
      </c>
    </row>
    <row r="6" spans="1:5" x14ac:dyDescent="0.25">
      <c r="A6" s="1">
        <f>_xlfn.AGGREGATE(15,7,Paste!$D$2:$D$100,6)</f>
        <v>0.5877</v>
      </c>
      <c r="B6">
        <f t="shared" si="0"/>
        <v>0.5877</v>
      </c>
    </row>
    <row r="7" spans="1:5" x14ac:dyDescent="0.25">
      <c r="A7" s="1">
        <f>_xlfn.AGGREGATE(15,7,Paste!$D$2:$D$100,7)</f>
        <v>0.58989999999999998</v>
      </c>
      <c r="B7">
        <f t="shared" si="0"/>
        <v>0.58989999999999998</v>
      </c>
    </row>
    <row r="8" spans="1:5" x14ac:dyDescent="0.25">
      <c r="A8" s="1">
        <f>_xlfn.AGGREGATE(15,7,Paste!$D$2:$D$100,8)</f>
        <v>0.59430000000000005</v>
      </c>
      <c r="B8">
        <f t="shared" si="0"/>
        <v>0.59430000000000005</v>
      </c>
    </row>
    <row r="9" spans="1:5" x14ac:dyDescent="0.25">
      <c r="A9" s="1">
        <f>_xlfn.AGGREGATE(15,7,Paste!$D$2:$D$100,9)</f>
        <v>0.59770000000000001</v>
      </c>
      <c r="B9">
        <f t="shared" si="0"/>
        <v>0.59770000000000001</v>
      </c>
    </row>
    <row r="10" spans="1:5" x14ac:dyDescent="0.25">
      <c r="A10" s="1">
        <f>_xlfn.AGGREGATE(15,7,Paste!$D$2:$D$100,10)</f>
        <v>0.59899999999999998</v>
      </c>
      <c r="B10">
        <f t="shared" si="0"/>
        <v>0.59899999999999998</v>
      </c>
    </row>
    <row r="11" spans="1:5" x14ac:dyDescent="0.25">
      <c r="A11" s="1">
        <f>_xlfn.AGGREGATE(15,7,Paste!$D$2:$D$100,11)</f>
        <v>0.6</v>
      </c>
      <c r="B11">
        <f t="shared" si="0"/>
        <v>0.6</v>
      </c>
    </row>
    <row r="12" spans="1:5" x14ac:dyDescent="0.25">
      <c r="A12" s="1">
        <f>_xlfn.AGGREGATE(15,7,Paste!$D$2:$D$100,12)</f>
        <v>0.6</v>
      </c>
      <c r="B12">
        <f t="shared" si="0"/>
        <v>0.6</v>
      </c>
    </row>
    <row r="13" spans="1:5" x14ac:dyDescent="0.25">
      <c r="A13" s="1">
        <f>_xlfn.AGGREGATE(15,7,Paste!$D$2:$D$100,13)</f>
        <v>0.6</v>
      </c>
      <c r="B13">
        <f t="shared" si="0"/>
        <v>0.6</v>
      </c>
    </row>
    <row r="14" spans="1:5" x14ac:dyDescent="0.25">
      <c r="A14" s="1">
        <f>_xlfn.AGGREGATE(15,7,Paste!$D$2:$D$100,14)</f>
        <v>0.60389999999999999</v>
      </c>
      <c r="B14">
        <f t="shared" si="0"/>
        <v>0.60389999999999999</v>
      </c>
    </row>
    <row r="15" spans="1:5" x14ac:dyDescent="0.25">
      <c r="A15" s="1">
        <f>_xlfn.AGGREGATE(15,7,Paste!$D$2:$D$100,15)</f>
        <v>0.60429999999999995</v>
      </c>
      <c r="B15">
        <f t="shared" si="0"/>
        <v>0.60429999999999995</v>
      </c>
    </row>
    <row r="16" spans="1:5" x14ac:dyDescent="0.25">
      <c r="A16" s="1">
        <f>_xlfn.AGGREGATE(15,7,Paste!$D$2:$D$100,16)</f>
        <v>0.60799999999999998</v>
      </c>
      <c r="B16">
        <f t="shared" si="0"/>
        <v>0.60799999999999998</v>
      </c>
    </row>
    <row r="17" spans="1:2" x14ac:dyDescent="0.25">
      <c r="A17" s="1">
        <f>_xlfn.AGGREGATE(15,7,Paste!$D$2:$D$100,17)</f>
        <v>0.60870000000000002</v>
      </c>
      <c r="B17">
        <f t="shared" si="0"/>
        <v>0.60870000000000002</v>
      </c>
    </row>
    <row r="18" spans="1:2" x14ac:dyDescent="0.25">
      <c r="A18" s="1">
        <f>_xlfn.AGGREGATE(15,7,Paste!$D$2:$D$100,18)</f>
        <v>0.6089</v>
      </c>
      <c r="B18">
        <f t="shared" si="0"/>
        <v>0.6089</v>
      </c>
    </row>
    <row r="19" spans="1:2" x14ac:dyDescent="0.25">
      <c r="A19" s="1">
        <f>_xlfn.AGGREGATE(15,7,Paste!$D$2:$D$100,19)</f>
        <v>0.6089</v>
      </c>
      <c r="B19">
        <f t="shared" si="0"/>
        <v>0.6089</v>
      </c>
    </row>
    <row r="20" spans="1:2" x14ac:dyDescent="0.25">
      <c r="A20" s="1">
        <f>_xlfn.AGGREGATE(15,7,Paste!$D$2:$D$100,20)</f>
        <v>0.61040000000000005</v>
      </c>
      <c r="B20">
        <f t="shared" si="0"/>
        <v>0.61040000000000005</v>
      </c>
    </row>
    <row r="21" spans="1:2" x14ac:dyDescent="0.25">
      <c r="A21" s="1">
        <f>_xlfn.AGGREGATE(15,7,Paste!$D$2:$D$100,21)</f>
        <v>0.61360000000000003</v>
      </c>
      <c r="B21">
        <f t="shared" si="0"/>
        <v>0.61360000000000003</v>
      </c>
    </row>
    <row r="22" spans="1:2" x14ac:dyDescent="0.25">
      <c r="A22" s="1">
        <f>_xlfn.AGGREGATE(15,7,Paste!$D$2:$D$100,22)</f>
        <v>0.61499999999999999</v>
      </c>
      <c r="B22">
        <f t="shared" si="0"/>
        <v>0.61499999999999999</v>
      </c>
    </row>
    <row r="23" spans="1:2" x14ac:dyDescent="0.25">
      <c r="A23" s="1">
        <f>_xlfn.AGGREGATE(15,7,Paste!$D$2:$D$100,23)</f>
        <v>0.61499999999999999</v>
      </c>
      <c r="B23">
        <f t="shared" si="0"/>
        <v>0.61499999999999999</v>
      </c>
    </row>
    <row r="24" spans="1:2" x14ac:dyDescent="0.25">
      <c r="A24" s="1">
        <f>_xlfn.AGGREGATE(15,7,Paste!$D$2:$D$100,24)</f>
        <v>0.61619999999999997</v>
      </c>
      <c r="B24">
        <f t="shared" si="0"/>
        <v>0.61619999999999997</v>
      </c>
    </row>
    <row r="25" spans="1:2" x14ac:dyDescent="0.25">
      <c r="A25" s="1">
        <f>_xlfn.AGGREGATE(15,7,Paste!$D$2:$D$100,25)</f>
        <v>0.61650000000000005</v>
      </c>
      <c r="B25">
        <f t="shared" si="0"/>
        <v>0.61650000000000005</v>
      </c>
    </row>
    <row r="26" spans="1:2" x14ac:dyDescent="0.25">
      <c r="A26" s="1">
        <f>_xlfn.AGGREGATE(15,7,Paste!$D$2:$D$100,26)</f>
        <v>0.61650000000000005</v>
      </c>
      <c r="B26">
        <f t="shared" si="0"/>
        <v>0.61650000000000005</v>
      </c>
    </row>
    <row r="27" spans="1:2" x14ac:dyDescent="0.25">
      <c r="A27" s="1">
        <f>_xlfn.AGGREGATE(15,7,Paste!$D$2:$D$100,27)</f>
        <v>0.61680000000000001</v>
      </c>
      <c r="B27">
        <f t="shared" si="0"/>
        <v>0.61680000000000001</v>
      </c>
    </row>
    <row r="28" spans="1:2" x14ac:dyDescent="0.25">
      <c r="A28" s="1">
        <f>_xlfn.AGGREGATE(15,7,Paste!$D$2:$D$100,28)</f>
        <v>0.6169</v>
      </c>
      <c r="B28">
        <f t="shared" si="0"/>
        <v>0.6169</v>
      </c>
    </row>
    <row r="29" spans="1:2" x14ac:dyDescent="0.25">
      <c r="A29" s="1">
        <f>_xlfn.AGGREGATE(15,7,Paste!$D$2:$D$100,29)</f>
        <v>0.61839999999999995</v>
      </c>
      <c r="B29">
        <f t="shared" si="0"/>
        <v>0.61839999999999995</v>
      </c>
    </row>
    <row r="30" spans="1:2" x14ac:dyDescent="0.25">
      <c r="A30" s="1">
        <f>_xlfn.AGGREGATE(15,7,Paste!$D$2:$D$100,30)</f>
        <v>0.61950000000000005</v>
      </c>
      <c r="B30">
        <f t="shared" si="0"/>
        <v>0.61950000000000005</v>
      </c>
    </row>
    <row r="31" spans="1:2" x14ac:dyDescent="0.25">
      <c r="A31" s="1">
        <f>_xlfn.AGGREGATE(15,7,Paste!$D$2:$D$100,31)</f>
        <v>0.61960000000000004</v>
      </c>
      <c r="B31">
        <f t="shared" si="0"/>
        <v>0.61960000000000004</v>
      </c>
    </row>
    <row r="32" spans="1:2" x14ac:dyDescent="0.25">
      <c r="A32" s="1">
        <f>_xlfn.AGGREGATE(15,7,Paste!$D$2:$D$100,32)</f>
        <v>0.61960000000000004</v>
      </c>
      <c r="B32">
        <f t="shared" si="0"/>
        <v>0.61960000000000004</v>
      </c>
    </row>
    <row r="33" spans="1:2" x14ac:dyDescent="0.25">
      <c r="A33" s="1">
        <f>_xlfn.AGGREGATE(15,7,Paste!$D$2:$D$100,33)</f>
        <v>0.62009999999999998</v>
      </c>
      <c r="B33">
        <f t="shared" si="0"/>
        <v>0.62009999999999998</v>
      </c>
    </row>
    <row r="34" spans="1:2" x14ac:dyDescent="0.25">
      <c r="A34" s="1">
        <f>_xlfn.AGGREGATE(15,7,Paste!$D$2:$D$100,34)</f>
        <v>0.62019999999999997</v>
      </c>
      <c r="B34">
        <f t="shared" si="0"/>
        <v>0.62019999999999997</v>
      </c>
    </row>
    <row r="35" spans="1:2" x14ac:dyDescent="0.25">
      <c r="A35" s="1">
        <f>_xlfn.AGGREGATE(15,7,Paste!$D$2:$D$100,35)</f>
        <v>0.62139999999999995</v>
      </c>
      <c r="B35">
        <f t="shared" si="0"/>
        <v>0.62139999999999995</v>
      </c>
    </row>
    <row r="36" spans="1:2" x14ac:dyDescent="0.25">
      <c r="A36" s="1">
        <f>_xlfn.AGGREGATE(15,7,Paste!$D$2:$D$100,36)</f>
        <v>0.62139999999999995</v>
      </c>
      <c r="B36">
        <f t="shared" si="0"/>
        <v>0.62139999999999995</v>
      </c>
    </row>
    <row r="37" spans="1:2" x14ac:dyDescent="0.25">
      <c r="A37" s="1">
        <f>_xlfn.AGGREGATE(15,7,Paste!$D$2:$D$100,37)</f>
        <v>0.62290000000000001</v>
      </c>
      <c r="B37">
        <f t="shared" si="0"/>
        <v>0.62290000000000001</v>
      </c>
    </row>
    <row r="38" spans="1:2" x14ac:dyDescent="0.25">
      <c r="A38" s="1">
        <f>_xlfn.AGGREGATE(15,7,Paste!$D$2:$D$100,38)</f>
        <v>0.62319999999999998</v>
      </c>
      <c r="B38">
        <f t="shared" si="0"/>
        <v>0.62319999999999998</v>
      </c>
    </row>
    <row r="39" spans="1:2" x14ac:dyDescent="0.25">
      <c r="A39" s="1">
        <f>_xlfn.AGGREGATE(15,7,Paste!$D$2:$D$100,39)</f>
        <v>0.62350000000000005</v>
      </c>
      <c r="B39">
        <f t="shared" si="0"/>
        <v>0.62350000000000005</v>
      </c>
    </row>
    <row r="40" spans="1:2" x14ac:dyDescent="0.25">
      <c r="A40" s="1">
        <f>_xlfn.AGGREGATE(15,7,Paste!$D$2:$D$100,40)</f>
        <v>0.62380000000000002</v>
      </c>
      <c r="B40">
        <f t="shared" si="0"/>
        <v>0.62380000000000002</v>
      </c>
    </row>
    <row r="41" spans="1:2" x14ac:dyDescent="0.25">
      <c r="A41" s="1">
        <f>_xlfn.AGGREGATE(15,7,Paste!$D$2:$D$100,41)</f>
        <v>0.62460000000000004</v>
      </c>
      <c r="B41">
        <f t="shared" si="0"/>
        <v>0.62460000000000004</v>
      </c>
    </row>
    <row r="42" spans="1:2" x14ac:dyDescent="0.25">
      <c r="A42" s="1">
        <f>_xlfn.AGGREGATE(15,7,Paste!$D$2:$D$100,42)</f>
        <v>0.62580000000000002</v>
      </c>
      <c r="B42">
        <f t="shared" si="0"/>
        <v>0.62580000000000002</v>
      </c>
    </row>
    <row r="43" spans="1:2" x14ac:dyDescent="0.25">
      <c r="A43" s="1">
        <f>_xlfn.AGGREGATE(15,7,Paste!$D$2:$D$100,43)</f>
        <v>0.626</v>
      </c>
      <c r="B43">
        <f t="shared" si="0"/>
        <v>0.626</v>
      </c>
    </row>
    <row r="44" spans="1:2" x14ac:dyDescent="0.25">
      <c r="A44" s="1">
        <f>_xlfn.AGGREGATE(15,7,Paste!$D$2:$D$100,44)</f>
        <v>0.62649999999999995</v>
      </c>
      <c r="B44">
        <f t="shared" si="0"/>
        <v>0.62649999999999995</v>
      </c>
    </row>
    <row r="45" spans="1:2" x14ac:dyDescent="0.25">
      <c r="A45" s="1">
        <f>_xlfn.AGGREGATE(15,7,Paste!$D$2:$D$100,45)</f>
        <v>0.62670000000000003</v>
      </c>
      <c r="B45">
        <f t="shared" si="0"/>
        <v>0.62670000000000003</v>
      </c>
    </row>
    <row r="46" spans="1:2" x14ac:dyDescent="0.25">
      <c r="A46" s="1">
        <f>_xlfn.AGGREGATE(15,7,Paste!$D$2:$D$100,46)</f>
        <v>0.62690000000000001</v>
      </c>
      <c r="B46">
        <f t="shared" si="0"/>
        <v>0.62690000000000001</v>
      </c>
    </row>
    <row r="47" spans="1:2" x14ac:dyDescent="0.25">
      <c r="A47" s="1">
        <f>_xlfn.AGGREGATE(15,7,Paste!$D$2:$D$100,47)</f>
        <v>0.62709999999999999</v>
      </c>
      <c r="B47">
        <f t="shared" si="0"/>
        <v>0.62709999999999999</v>
      </c>
    </row>
    <row r="48" spans="1:2" x14ac:dyDescent="0.25">
      <c r="A48" s="1">
        <f>_xlfn.AGGREGATE(15,7,Paste!$D$2:$D$100,48)</f>
        <v>0.628</v>
      </c>
      <c r="B48">
        <f t="shared" si="0"/>
        <v>0.628</v>
      </c>
    </row>
    <row r="49" spans="1:2" x14ac:dyDescent="0.25">
      <c r="A49" s="1">
        <f>_xlfn.AGGREGATE(15,7,Paste!$D$2:$D$100,49)</f>
        <v>0.629</v>
      </c>
      <c r="B49">
        <f t="shared" si="0"/>
        <v>0.629</v>
      </c>
    </row>
    <row r="50" spans="1:2" x14ac:dyDescent="0.25">
      <c r="A50" s="1">
        <f>_xlfn.AGGREGATE(15,7,Paste!$D$2:$D$100,50)</f>
        <v>0.62929999999999997</v>
      </c>
      <c r="B50">
        <f t="shared" si="0"/>
        <v>0.62929999999999997</v>
      </c>
    </row>
    <row r="51" spans="1:2" x14ac:dyDescent="0.25">
      <c r="A51" s="1">
        <f>_xlfn.AGGREGATE(15,7,Paste!$D$2:$D$100,51)</f>
        <v>0.62939999999999996</v>
      </c>
      <c r="B51">
        <f t="shared" si="0"/>
        <v>0.62939999999999996</v>
      </c>
    </row>
    <row r="52" spans="1:2" x14ac:dyDescent="0.25">
      <c r="A52" s="1">
        <f>_xlfn.AGGREGATE(15,7,Paste!$D$2:$D$100,52)</f>
        <v>0.62990000000000002</v>
      </c>
      <c r="B52">
        <f t="shared" si="0"/>
        <v>0.62990000000000002</v>
      </c>
    </row>
    <row r="53" spans="1:2" x14ac:dyDescent="0.25">
      <c r="A53" s="1">
        <f>_xlfn.AGGREGATE(15,7,Paste!$D$2:$D$100,53)</f>
        <v>0.62990000000000002</v>
      </c>
      <c r="B53">
        <f t="shared" si="0"/>
        <v>0.62990000000000002</v>
      </c>
    </row>
    <row r="54" spans="1:2" x14ac:dyDescent="0.25">
      <c r="A54" s="1">
        <f>_xlfn.AGGREGATE(15,7,Paste!$D$2:$D$100,54)</f>
        <v>0.63019999999999998</v>
      </c>
      <c r="B54">
        <f t="shared" si="0"/>
        <v>0.63019999999999998</v>
      </c>
    </row>
    <row r="55" spans="1:2" x14ac:dyDescent="0.25">
      <c r="A55" s="1">
        <f>_xlfn.AGGREGATE(15,7,Paste!$D$2:$D$100,55)</f>
        <v>0.63049999999999995</v>
      </c>
      <c r="B55">
        <f t="shared" si="0"/>
        <v>0.63049999999999995</v>
      </c>
    </row>
    <row r="56" spans="1:2" x14ac:dyDescent="0.25">
      <c r="A56" s="1">
        <f>_xlfn.AGGREGATE(15,7,Paste!$D$2:$D$100,56)</f>
        <v>0.63070000000000004</v>
      </c>
      <c r="B56">
        <f t="shared" si="0"/>
        <v>0.63070000000000004</v>
      </c>
    </row>
    <row r="57" spans="1:2" x14ac:dyDescent="0.25">
      <c r="A57" s="1">
        <f>_xlfn.AGGREGATE(15,7,Paste!$D$2:$D$100,57)</f>
        <v>0.63129999999999997</v>
      </c>
      <c r="B57">
        <f t="shared" si="0"/>
        <v>0.63129999999999997</v>
      </c>
    </row>
    <row r="58" spans="1:2" x14ac:dyDescent="0.25">
      <c r="A58" s="1">
        <f>_xlfn.AGGREGATE(15,7,Paste!$D$2:$D$100,58)</f>
        <v>0.63139999999999996</v>
      </c>
      <c r="B58">
        <f t="shared" si="0"/>
        <v>0.63139999999999996</v>
      </c>
    </row>
    <row r="59" spans="1:2" x14ac:dyDescent="0.25">
      <c r="A59" s="1">
        <f>_xlfn.AGGREGATE(15,7,Paste!$D$2:$D$100,59)</f>
        <v>0.63139999999999996</v>
      </c>
      <c r="B59">
        <f t="shared" si="0"/>
        <v>0.63139999999999996</v>
      </c>
    </row>
    <row r="60" spans="1:2" x14ac:dyDescent="0.25">
      <c r="A60" s="1">
        <f>_xlfn.AGGREGATE(15,7,Paste!$D$2:$D$100,60)</f>
        <v>0.63239999999999996</v>
      </c>
      <c r="B60">
        <f t="shared" si="0"/>
        <v>0.63239999999999996</v>
      </c>
    </row>
    <row r="61" spans="1:2" x14ac:dyDescent="0.25">
      <c r="A61" s="1">
        <f>_xlfn.AGGREGATE(15,7,Paste!$D$2:$D$100,61)</f>
        <v>0.63249999999999995</v>
      </c>
      <c r="B61">
        <f t="shared" si="0"/>
        <v>0.63249999999999995</v>
      </c>
    </row>
    <row r="62" spans="1:2" x14ac:dyDescent="0.25">
      <c r="A62" s="1">
        <f>_xlfn.AGGREGATE(15,7,Paste!$D$2:$D$100,62)</f>
        <v>0.63270000000000004</v>
      </c>
      <c r="B62">
        <f t="shared" si="0"/>
        <v>0.63270000000000004</v>
      </c>
    </row>
    <row r="63" spans="1:2" x14ac:dyDescent="0.25">
      <c r="A63" s="1">
        <f>_xlfn.AGGREGATE(15,7,Paste!$D$2:$D$100,63)</f>
        <v>0.63270000000000004</v>
      </c>
      <c r="B63">
        <f t="shared" si="0"/>
        <v>0.63270000000000004</v>
      </c>
    </row>
    <row r="64" spans="1:2" x14ac:dyDescent="0.25">
      <c r="A64" s="1">
        <f>_xlfn.AGGREGATE(15,7,Paste!$D$2:$D$100,64)</f>
        <v>0.63290000000000002</v>
      </c>
      <c r="B64">
        <f t="shared" si="0"/>
        <v>0.63290000000000002</v>
      </c>
    </row>
    <row r="65" spans="1:2" x14ac:dyDescent="0.25">
      <c r="A65" s="1">
        <f>_xlfn.AGGREGATE(15,7,Paste!$D$2:$D$100,65)</f>
        <v>0.6331</v>
      </c>
      <c r="B65">
        <f t="shared" si="0"/>
        <v>0.6331</v>
      </c>
    </row>
    <row r="66" spans="1:2" x14ac:dyDescent="0.25">
      <c r="A66" s="1">
        <f>_xlfn.AGGREGATE(15,7,Paste!$D$2:$D$100,66)</f>
        <v>0.63400000000000001</v>
      </c>
      <c r="B66">
        <f t="shared" ref="B66:B100" si="1">IF(ISNUMBER(A66),A66,"")</f>
        <v>0.63400000000000001</v>
      </c>
    </row>
    <row r="67" spans="1:2" x14ac:dyDescent="0.25">
      <c r="A67" s="1">
        <f>_xlfn.AGGREGATE(15,7,Paste!$D$2:$D$100,67)</f>
        <v>0.63500000000000001</v>
      </c>
      <c r="B67">
        <f t="shared" si="1"/>
        <v>0.63500000000000001</v>
      </c>
    </row>
    <row r="68" spans="1:2" x14ac:dyDescent="0.25">
      <c r="A68" s="1">
        <f>_xlfn.AGGREGATE(15,7,Paste!$D$2:$D$100,68)</f>
        <v>0.63700000000000001</v>
      </c>
      <c r="B68">
        <f t="shared" si="1"/>
        <v>0.63700000000000001</v>
      </c>
    </row>
    <row r="69" spans="1:2" x14ac:dyDescent="0.25">
      <c r="A69" s="1">
        <f>_xlfn.AGGREGATE(15,7,Paste!$D$2:$D$100,69)</f>
        <v>0.63729999999999998</v>
      </c>
      <c r="B69">
        <f t="shared" si="1"/>
        <v>0.63729999999999998</v>
      </c>
    </row>
    <row r="70" spans="1:2" x14ac:dyDescent="0.25">
      <c r="A70" s="1">
        <f>_xlfn.AGGREGATE(15,7,Paste!$D$2:$D$100,70)</f>
        <v>0.63839999999999997</v>
      </c>
      <c r="B70">
        <f t="shared" si="1"/>
        <v>0.63839999999999997</v>
      </c>
    </row>
    <row r="71" spans="1:2" x14ac:dyDescent="0.25">
      <c r="A71" s="1">
        <f>_xlfn.AGGREGATE(15,7,Paste!$D$2:$D$100,71)</f>
        <v>0.64149999999999996</v>
      </c>
      <c r="B71">
        <f t="shared" si="1"/>
        <v>0.64149999999999996</v>
      </c>
    </row>
    <row r="72" spans="1:2" x14ac:dyDescent="0.25">
      <c r="A72" s="1">
        <f>_xlfn.AGGREGATE(15,7,Paste!$D$2:$D$100,72)</f>
        <v>0.64149999999999996</v>
      </c>
      <c r="B72">
        <f t="shared" si="1"/>
        <v>0.64149999999999996</v>
      </c>
    </row>
    <row r="73" spans="1:2" x14ac:dyDescent="0.25">
      <c r="A73" s="1">
        <f>_xlfn.AGGREGATE(15,7,Paste!$D$2:$D$100,73)</f>
        <v>0.64270000000000005</v>
      </c>
      <c r="B73">
        <f t="shared" si="1"/>
        <v>0.64270000000000005</v>
      </c>
    </row>
    <row r="74" spans="1:2" x14ac:dyDescent="0.25">
      <c r="A74" s="1">
        <f>_xlfn.AGGREGATE(15,7,Paste!$D$2:$D$100,74)</f>
        <v>0.64319999999999999</v>
      </c>
      <c r="B74">
        <f t="shared" si="1"/>
        <v>0.64319999999999999</v>
      </c>
    </row>
    <row r="75" spans="1:2" x14ac:dyDescent="0.25">
      <c r="A75" s="1">
        <f>_xlfn.AGGREGATE(15,7,Paste!$D$2:$D$100,75)</f>
        <v>0.64319999999999999</v>
      </c>
      <c r="B75">
        <f t="shared" si="1"/>
        <v>0.64319999999999999</v>
      </c>
    </row>
    <row r="76" spans="1:2" x14ac:dyDescent="0.25">
      <c r="A76" s="1">
        <f>_xlfn.AGGREGATE(15,7,Paste!$D$2:$D$100,76)</f>
        <v>0.64359999999999995</v>
      </c>
      <c r="B76">
        <f t="shared" si="1"/>
        <v>0.64359999999999995</v>
      </c>
    </row>
    <row r="77" spans="1:2" x14ac:dyDescent="0.25">
      <c r="A77" s="1">
        <f>_xlfn.AGGREGATE(15,7,Paste!$D$2:$D$100,77)</f>
        <v>0.64380000000000004</v>
      </c>
      <c r="B77">
        <f t="shared" si="1"/>
        <v>0.64380000000000004</v>
      </c>
    </row>
    <row r="78" spans="1:2" x14ac:dyDescent="0.25">
      <c r="A78" s="1">
        <f>_xlfn.AGGREGATE(15,7,Paste!$D$2:$D$100,78)</f>
        <v>0.64380000000000004</v>
      </c>
      <c r="B78">
        <f t="shared" si="1"/>
        <v>0.64380000000000004</v>
      </c>
    </row>
    <row r="79" spans="1:2" x14ac:dyDescent="0.25">
      <c r="A79" s="1">
        <f>_xlfn.AGGREGATE(15,7,Paste!$D$2:$D$100,79)</f>
        <v>0.64429999999999998</v>
      </c>
      <c r="B79">
        <f t="shared" si="1"/>
        <v>0.64429999999999998</v>
      </c>
    </row>
    <row r="80" spans="1:2" x14ac:dyDescent="0.25">
      <c r="A80" s="1">
        <f>_xlfn.AGGREGATE(15,7,Paste!$D$2:$D$100,80)</f>
        <v>0.64929999999999999</v>
      </c>
      <c r="B80">
        <f t="shared" si="1"/>
        <v>0.64929999999999999</v>
      </c>
    </row>
    <row r="81" spans="1:2" x14ac:dyDescent="0.25">
      <c r="A81" s="1">
        <f>_xlfn.AGGREGATE(15,7,Paste!$D$2:$D$100,81)</f>
        <v>0.64970000000000006</v>
      </c>
      <c r="B81">
        <f t="shared" si="1"/>
        <v>0.64970000000000006</v>
      </c>
    </row>
    <row r="82" spans="1:2" x14ac:dyDescent="0.25">
      <c r="A82" s="1">
        <f>_xlfn.AGGREGATE(15,7,Paste!$D$2:$D$100,82)</f>
        <v>0.65269999999999995</v>
      </c>
      <c r="B82">
        <f t="shared" si="1"/>
        <v>0.65269999999999995</v>
      </c>
    </row>
    <row r="83" spans="1:2" x14ac:dyDescent="0.25">
      <c r="A83" s="1">
        <f>_xlfn.AGGREGATE(15,7,Paste!$D$2:$D$100,83)</f>
        <v>0.65310000000000001</v>
      </c>
      <c r="B83">
        <f t="shared" si="1"/>
        <v>0.65310000000000001</v>
      </c>
    </row>
    <row r="84" spans="1:2" x14ac:dyDescent="0.25">
      <c r="A84" s="1">
        <f>_xlfn.AGGREGATE(15,7,Paste!$D$2:$D$100,84)</f>
        <v>0.65380000000000005</v>
      </c>
      <c r="B84">
        <f t="shared" si="1"/>
        <v>0.65380000000000005</v>
      </c>
    </row>
    <row r="85" spans="1:2" x14ac:dyDescent="0.25">
      <c r="A85" s="1">
        <f>_xlfn.AGGREGATE(15,7,Paste!$D$2:$D$100,85)</f>
        <v>0.66059999999999997</v>
      </c>
      <c r="B85">
        <f t="shared" si="1"/>
        <v>0.66059999999999997</v>
      </c>
    </row>
    <row r="86" spans="1:2" x14ac:dyDescent="0.25">
      <c r="A86" s="1">
        <f>_xlfn.AGGREGATE(15,7,Paste!$D$2:$D$100,86)</f>
        <v>0.66180000000000005</v>
      </c>
      <c r="B86">
        <f t="shared" si="1"/>
        <v>0.66180000000000005</v>
      </c>
    </row>
    <row r="87" spans="1:2" x14ac:dyDescent="0.25">
      <c r="A87" s="1">
        <f>_xlfn.AGGREGATE(15,7,Paste!$D$2:$D$100,87)</f>
        <v>0.66320000000000001</v>
      </c>
      <c r="B87">
        <f t="shared" si="1"/>
        <v>0.66320000000000001</v>
      </c>
    </row>
    <row r="88" spans="1:2" x14ac:dyDescent="0.25">
      <c r="A88" s="1">
        <f>_xlfn.AGGREGATE(15,7,Paste!$D$2:$D$100,88)</f>
        <v>0.66669999999999996</v>
      </c>
      <c r="B88">
        <f t="shared" si="1"/>
        <v>0.66669999999999996</v>
      </c>
    </row>
    <row r="89" spans="1:2" x14ac:dyDescent="0.25">
      <c r="A89" s="1">
        <f>_xlfn.AGGREGATE(15,7,Paste!$D$2:$D$100,89)</f>
        <v>0.66669999999999996</v>
      </c>
      <c r="B89">
        <f t="shared" si="1"/>
        <v>0.66669999999999996</v>
      </c>
    </row>
    <row r="90" spans="1:2" x14ac:dyDescent="0.25">
      <c r="A90" s="1">
        <f>_xlfn.AGGREGATE(15,7,Paste!$D$2:$D$100,90)</f>
        <v>0.66669999999999996</v>
      </c>
      <c r="B90">
        <f t="shared" si="1"/>
        <v>0.66669999999999996</v>
      </c>
    </row>
    <row r="91" spans="1:2" x14ac:dyDescent="0.25">
      <c r="A91" s="1">
        <f>_xlfn.AGGREGATE(15,7,Paste!$D$2:$D$100,91)</f>
        <v>0.66849999999999998</v>
      </c>
      <c r="B91">
        <f t="shared" si="1"/>
        <v>0.66849999999999998</v>
      </c>
    </row>
    <row r="92" spans="1:2" x14ac:dyDescent="0.25">
      <c r="A92" s="1">
        <f>_xlfn.AGGREGATE(15,7,Paste!$D$2:$D$100,92)</f>
        <v>0.67200000000000004</v>
      </c>
      <c r="B92">
        <f t="shared" si="1"/>
        <v>0.67200000000000004</v>
      </c>
    </row>
    <row r="93" spans="1:2" x14ac:dyDescent="0.25">
      <c r="A93" s="1">
        <f>_xlfn.AGGREGATE(15,7,Paste!$D$2:$D$100,93)</f>
        <v>0.6804</v>
      </c>
      <c r="B93">
        <f t="shared" si="1"/>
        <v>0.6804</v>
      </c>
    </row>
    <row r="94" spans="1:2" x14ac:dyDescent="0.25">
      <c r="A94" s="1">
        <f>_xlfn.AGGREGATE(15,7,Paste!$D$2:$D$100,94)</f>
        <v>0.68289999999999995</v>
      </c>
      <c r="B94">
        <f t="shared" si="1"/>
        <v>0.68289999999999995</v>
      </c>
    </row>
    <row r="95" spans="1:2" x14ac:dyDescent="0.25">
      <c r="A95" s="1">
        <f>_xlfn.AGGREGATE(15,7,Paste!$D$2:$D$100,95)</f>
        <v>0.68330000000000002</v>
      </c>
      <c r="B95">
        <f t="shared" si="1"/>
        <v>0.68330000000000002</v>
      </c>
    </row>
    <row r="96" spans="1:2" x14ac:dyDescent="0.25">
      <c r="A96" s="1" t="e">
        <f>_xlfn.AGGREGATE(15,7,Paste!$D$2:$D$100,96)</f>
        <v>#NUM!</v>
      </c>
      <c r="B96" t="str">
        <f t="shared" si="1"/>
        <v/>
      </c>
    </row>
    <row r="97" spans="1:2" x14ac:dyDescent="0.25">
      <c r="A97" s="1" t="e">
        <f>_xlfn.AGGREGATE(15,7,Paste!$D$2:$D$100,97)</f>
        <v>#NUM!</v>
      </c>
      <c r="B97" t="str">
        <f t="shared" si="1"/>
        <v/>
      </c>
    </row>
    <row r="98" spans="1:2" x14ac:dyDescent="0.25">
      <c r="A98" s="1" t="e">
        <f>_xlfn.AGGREGATE(15,7,Paste!$D$2:$D$100,98)</f>
        <v>#NUM!</v>
      </c>
      <c r="B98" t="str">
        <f t="shared" si="1"/>
        <v/>
      </c>
    </row>
    <row r="99" spans="1:2" x14ac:dyDescent="0.25">
      <c r="A99" s="1" t="e">
        <f>_xlfn.AGGREGATE(15,7,Paste!$D$2:$D$100,99)</f>
        <v>#NUM!</v>
      </c>
      <c r="B99" t="str">
        <f t="shared" si="1"/>
        <v/>
      </c>
    </row>
    <row r="100" spans="1:2" x14ac:dyDescent="0.25">
      <c r="A100" s="1" t="e">
        <f>_xlfn.AGGREGATE(15,7,Paste!$D$2:$D$100,100)</f>
        <v>#NUM!</v>
      </c>
      <c r="B100" t="str">
        <f t="shared" si="1"/>
        <v/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E100"/>
  <sheetViews>
    <sheetView topLeftCell="A76" workbookViewId="0">
      <selection activeCell="B1" sqref="B1"/>
    </sheetView>
  </sheetViews>
  <sheetFormatPr defaultRowHeight="15" x14ac:dyDescent="0.25"/>
  <cols>
    <col min="1" max="1" width="9.140625" style="35"/>
    <col min="3" max="3" width="10.5703125" customWidth="1"/>
  </cols>
  <sheetData>
    <row r="1" spans="1:5" x14ac:dyDescent="0.25">
      <c r="A1" s="35">
        <f>_xlfn.AGGREGATE(15,7,Paste!$E$2:$E$100,1)</f>
        <v>3.2342</v>
      </c>
      <c r="B1">
        <f>IF(ISNUMBER(A1),A1,X)</f>
        <v>3.2342</v>
      </c>
      <c r="C1" t="s">
        <v>21</v>
      </c>
      <c r="D1" s="35">
        <f>_xlfn.AGGREGATE(5,6,A1:A100)</f>
        <v>3.2342</v>
      </c>
    </row>
    <row r="2" spans="1:5" x14ac:dyDescent="0.25">
      <c r="A2" s="35">
        <f>_xlfn.AGGREGATE(15,7,Paste!$E$2:$E$100,2)</f>
        <v>3.2342</v>
      </c>
      <c r="B2">
        <f t="shared" ref="B2:B65" si="0">IF(ISNUMBER(A2),A2,"")</f>
        <v>3.2342</v>
      </c>
      <c r="C2" t="s">
        <v>22</v>
      </c>
      <c r="D2" s="35">
        <f>_xlfn.AGGREGATE(4,6,A1:A100)</f>
        <v>30.222899999999999</v>
      </c>
    </row>
    <row r="3" spans="1:5" x14ac:dyDescent="0.25">
      <c r="A3" s="35">
        <f>_xlfn.AGGREGATE(15,7,Paste!$E$2:$E$100,3)</f>
        <v>4.532</v>
      </c>
      <c r="B3">
        <f t="shared" si="0"/>
        <v>4.532</v>
      </c>
      <c r="C3" t="s">
        <v>23</v>
      </c>
      <c r="D3" s="35">
        <f>D2-D1</f>
        <v>26.988699999999998</v>
      </c>
      <c r="E3" s="36">
        <f>D3</f>
        <v>26.988699999999998</v>
      </c>
    </row>
    <row r="4" spans="1:5" x14ac:dyDescent="0.25">
      <c r="A4" s="35">
        <f>_xlfn.AGGREGATE(15,7,Paste!$E$2:$E$100,4)</f>
        <v>4.9679000000000002</v>
      </c>
      <c r="B4">
        <f t="shared" si="0"/>
        <v>4.9679000000000002</v>
      </c>
      <c r="C4" t="s">
        <v>24</v>
      </c>
      <c r="D4" s="39">
        <f>_xlfn.AGGREGATE(1,6,A1:A100)</f>
        <v>13.856466315789477</v>
      </c>
      <c r="E4" s="36">
        <f>D4</f>
        <v>13.856466315789477</v>
      </c>
    </row>
    <row r="5" spans="1:5" x14ac:dyDescent="0.25">
      <c r="A5" s="35">
        <f>_xlfn.AGGREGATE(15,7,Paste!$E$2:$E$100,5)</f>
        <v>5.5232999999999999</v>
      </c>
      <c r="B5">
        <f t="shared" si="0"/>
        <v>5.5232999999999999</v>
      </c>
    </row>
    <row r="6" spans="1:5" x14ac:dyDescent="0.25">
      <c r="A6" s="35">
        <f>_xlfn.AGGREGATE(15,7,Paste!$E$2:$E$100,6)</f>
        <v>5.8604000000000003</v>
      </c>
      <c r="B6">
        <f t="shared" si="0"/>
        <v>5.8604000000000003</v>
      </c>
    </row>
    <row r="7" spans="1:5" x14ac:dyDescent="0.25">
      <c r="A7" s="35">
        <f>_xlfn.AGGREGATE(15,7,Paste!$E$2:$E$100,7)</f>
        <v>7.1113999999999997</v>
      </c>
      <c r="B7">
        <f t="shared" si="0"/>
        <v>7.1113999999999997</v>
      </c>
    </row>
    <row r="8" spans="1:5" x14ac:dyDescent="0.25">
      <c r="A8" s="35">
        <f>_xlfn.AGGREGATE(15,7,Paste!$E$2:$E$100,8)</f>
        <v>7.1113999999999997</v>
      </c>
      <c r="B8">
        <f t="shared" si="0"/>
        <v>7.1113999999999997</v>
      </c>
    </row>
    <row r="9" spans="1:5" x14ac:dyDescent="0.25">
      <c r="A9" s="35">
        <f>_xlfn.AGGREGATE(15,7,Paste!$E$2:$E$100,9)</f>
        <v>7.1905999999999999</v>
      </c>
      <c r="B9">
        <f t="shared" si="0"/>
        <v>7.1905999999999999</v>
      </c>
    </row>
    <row r="10" spans="1:5" x14ac:dyDescent="0.25">
      <c r="A10" s="35">
        <f>_xlfn.AGGREGATE(15,7,Paste!$E$2:$E$100,10)</f>
        <v>7.6040999999999999</v>
      </c>
      <c r="B10">
        <f t="shared" si="0"/>
        <v>7.6040999999999999</v>
      </c>
    </row>
    <row r="11" spans="1:5" x14ac:dyDescent="0.25">
      <c r="A11" s="35">
        <f>_xlfn.AGGREGATE(15,7,Paste!$E$2:$E$100,11)</f>
        <v>7.6040999999999999</v>
      </c>
      <c r="B11">
        <f t="shared" si="0"/>
        <v>7.6040999999999999</v>
      </c>
    </row>
    <row r="12" spans="1:5" x14ac:dyDescent="0.25">
      <c r="A12" s="35">
        <f>_xlfn.AGGREGATE(15,7,Paste!$E$2:$E$100,12)</f>
        <v>7.6333000000000002</v>
      </c>
      <c r="B12">
        <f t="shared" si="0"/>
        <v>7.6333000000000002</v>
      </c>
    </row>
    <row r="13" spans="1:5" x14ac:dyDescent="0.25">
      <c r="A13" s="35">
        <f>_xlfn.AGGREGATE(15,7,Paste!$E$2:$E$100,13)</f>
        <v>8.2207000000000008</v>
      </c>
      <c r="B13">
        <f t="shared" si="0"/>
        <v>8.2207000000000008</v>
      </c>
    </row>
    <row r="14" spans="1:5" x14ac:dyDescent="0.25">
      <c r="A14" s="35">
        <f>_xlfn.AGGREGATE(15,7,Paste!$E$2:$E$100,14)</f>
        <v>8.4648000000000003</v>
      </c>
      <c r="B14">
        <f t="shared" si="0"/>
        <v>8.4648000000000003</v>
      </c>
    </row>
    <row r="15" spans="1:5" x14ac:dyDescent="0.25">
      <c r="A15" s="35">
        <f>_xlfn.AGGREGATE(15,7,Paste!$E$2:$E$100,15)</f>
        <v>8.4901999999999997</v>
      </c>
      <c r="B15">
        <f t="shared" si="0"/>
        <v>8.4901999999999997</v>
      </c>
    </row>
    <row r="16" spans="1:5" x14ac:dyDescent="0.25">
      <c r="A16" s="35">
        <f>_xlfn.AGGREGATE(15,7,Paste!$E$2:$E$100,16)</f>
        <v>9.3925999999999998</v>
      </c>
      <c r="B16">
        <f t="shared" si="0"/>
        <v>9.3925999999999998</v>
      </c>
    </row>
    <row r="17" spans="1:2" x14ac:dyDescent="0.25">
      <c r="A17" s="35">
        <f>_xlfn.AGGREGATE(15,7,Paste!$E$2:$E$100,17)</f>
        <v>9.6648999999999994</v>
      </c>
      <c r="B17">
        <f t="shared" si="0"/>
        <v>9.6648999999999994</v>
      </c>
    </row>
    <row r="18" spans="1:2" x14ac:dyDescent="0.25">
      <c r="A18" s="35">
        <f>_xlfn.AGGREGATE(15,7,Paste!$E$2:$E$100,18)</f>
        <v>9.6648999999999994</v>
      </c>
      <c r="B18">
        <f t="shared" si="0"/>
        <v>9.6648999999999994</v>
      </c>
    </row>
    <row r="19" spans="1:2" x14ac:dyDescent="0.25">
      <c r="A19" s="35">
        <f>_xlfn.AGGREGATE(15,7,Paste!$E$2:$E$100,19)</f>
        <v>10.003500000000001</v>
      </c>
      <c r="B19">
        <f t="shared" si="0"/>
        <v>10.003500000000001</v>
      </c>
    </row>
    <row r="20" spans="1:2" x14ac:dyDescent="0.25">
      <c r="A20" s="35">
        <f>_xlfn.AGGREGATE(15,7,Paste!$E$2:$E$100,20)</f>
        <v>10.003500000000001</v>
      </c>
      <c r="B20">
        <f t="shared" si="0"/>
        <v>10.003500000000001</v>
      </c>
    </row>
    <row r="21" spans="1:2" x14ac:dyDescent="0.25">
      <c r="A21" s="35">
        <f>_xlfn.AGGREGATE(15,7,Paste!$E$2:$E$100,21)</f>
        <v>10.1821</v>
      </c>
      <c r="B21">
        <f t="shared" si="0"/>
        <v>10.1821</v>
      </c>
    </row>
    <row r="22" spans="1:2" x14ac:dyDescent="0.25">
      <c r="A22" s="35">
        <f>_xlfn.AGGREGATE(15,7,Paste!$E$2:$E$100,22)</f>
        <v>10.5953</v>
      </c>
      <c r="B22">
        <f t="shared" si="0"/>
        <v>10.5953</v>
      </c>
    </row>
    <row r="23" spans="1:2" x14ac:dyDescent="0.25">
      <c r="A23" s="35">
        <f>_xlfn.AGGREGATE(15,7,Paste!$E$2:$E$100,23)</f>
        <v>10.768700000000001</v>
      </c>
      <c r="B23">
        <f t="shared" si="0"/>
        <v>10.768700000000001</v>
      </c>
    </row>
    <row r="24" spans="1:2" x14ac:dyDescent="0.25">
      <c r="A24" s="35">
        <f>_xlfn.AGGREGATE(15,7,Paste!$E$2:$E$100,24)</f>
        <v>10.911300000000001</v>
      </c>
      <c r="B24">
        <f t="shared" si="0"/>
        <v>10.911300000000001</v>
      </c>
    </row>
    <row r="25" spans="1:2" x14ac:dyDescent="0.25">
      <c r="A25" s="35">
        <f>_xlfn.AGGREGATE(15,7,Paste!$E$2:$E$100,25)</f>
        <v>10.949400000000001</v>
      </c>
      <c r="B25">
        <f t="shared" si="0"/>
        <v>10.949400000000001</v>
      </c>
    </row>
    <row r="26" spans="1:2" x14ac:dyDescent="0.25">
      <c r="A26" s="35">
        <f>_xlfn.AGGREGATE(15,7,Paste!$E$2:$E$100,26)</f>
        <v>11.358000000000001</v>
      </c>
      <c r="B26">
        <f t="shared" si="0"/>
        <v>11.358000000000001</v>
      </c>
    </row>
    <row r="27" spans="1:2" x14ac:dyDescent="0.25">
      <c r="A27" s="35">
        <f>_xlfn.AGGREGATE(15,7,Paste!$E$2:$E$100,27)</f>
        <v>11.5939</v>
      </c>
      <c r="B27">
        <f t="shared" si="0"/>
        <v>11.5939</v>
      </c>
    </row>
    <row r="28" spans="1:2" x14ac:dyDescent="0.25">
      <c r="A28" s="35">
        <f>_xlfn.AGGREGATE(15,7,Paste!$E$2:$E$100,28)</f>
        <v>11.613099999999999</v>
      </c>
      <c r="B28">
        <f t="shared" si="0"/>
        <v>11.613099999999999</v>
      </c>
    </row>
    <row r="29" spans="1:2" x14ac:dyDescent="0.25">
      <c r="A29" s="35">
        <f>_xlfn.AGGREGATE(15,7,Paste!$E$2:$E$100,29)</f>
        <v>11.7342</v>
      </c>
      <c r="B29">
        <f t="shared" si="0"/>
        <v>11.7342</v>
      </c>
    </row>
    <row r="30" spans="1:2" x14ac:dyDescent="0.25">
      <c r="A30" s="35">
        <f>_xlfn.AGGREGATE(15,7,Paste!$E$2:$E$100,30)</f>
        <v>11.8634</v>
      </c>
      <c r="B30">
        <f t="shared" si="0"/>
        <v>11.8634</v>
      </c>
    </row>
    <row r="31" spans="1:2" x14ac:dyDescent="0.25">
      <c r="A31" s="35">
        <f>_xlfn.AGGREGATE(15,7,Paste!$E$2:$E$100,31)</f>
        <v>11.871700000000001</v>
      </c>
      <c r="B31">
        <f t="shared" si="0"/>
        <v>11.871700000000001</v>
      </c>
    </row>
    <row r="32" spans="1:2" x14ac:dyDescent="0.25">
      <c r="A32" s="35">
        <f>_xlfn.AGGREGATE(15,7,Paste!$E$2:$E$100,32)</f>
        <v>11.875500000000001</v>
      </c>
      <c r="B32">
        <f t="shared" si="0"/>
        <v>11.875500000000001</v>
      </c>
    </row>
    <row r="33" spans="1:2" x14ac:dyDescent="0.25">
      <c r="A33" s="35">
        <f>_xlfn.AGGREGATE(15,7,Paste!$E$2:$E$100,33)</f>
        <v>12.012</v>
      </c>
      <c r="B33">
        <f t="shared" si="0"/>
        <v>12.012</v>
      </c>
    </row>
    <row r="34" spans="1:2" x14ac:dyDescent="0.25">
      <c r="A34" s="35">
        <f>_xlfn.AGGREGATE(15,7,Paste!$E$2:$E$100,34)</f>
        <v>12.188599999999999</v>
      </c>
      <c r="B34">
        <f t="shared" si="0"/>
        <v>12.188599999999999</v>
      </c>
    </row>
    <row r="35" spans="1:2" x14ac:dyDescent="0.25">
      <c r="A35" s="35">
        <f>_xlfn.AGGREGATE(15,7,Paste!$E$2:$E$100,35)</f>
        <v>12.253399999999999</v>
      </c>
      <c r="B35">
        <f t="shared" si="0"/>
        <v>12.253399999999999</v>
      </c>
    </row>
    <row r="36" spans="1:2" x14ac:dyDescent="0.25">
      <c r="A36" s="35">
        <f>_xlfn.AGGREGATE(15,7,Paste!$E$2:$E$100,36)</f>
        <v>12.402200000000001</v>
      </c>
      <c r="B36">
        <f t="shared" si="0"/>
        <v>12.402200000000001</v>
      </c>
    </row>
    <row r="37" spans="1:2" x14ac:dyDescent="0.25">
      <c r="A37" s="35">
        <f>_xlfn.AGGREGATE(15,7,Paste!$E$2:$E$100,37)</f>
        <v>12.439299999999999</v>
      </c>
      <c r="B37">
        <f t="shared" si="0"/>
        <v>12.439299999999999</v>
      </c>
    </row>
    <row r="38" spans="1:2" x14ac:dyDescent="0.25">
      <c r="A38" s="35">
        <f>_xlfn.AGGREGATE(15,7,Paste!$E$2:$E$100,38)</f>
        <v>12.439299999999999</v>
      </c>
      <c r="B38">
        <f t="shared" si="0"/>
        <v>12.439299999999999</v>
      </c>
    </row>
    <row r="39" spans="1:2" x14ac:dyDescent="0.25">
      <c r="A39" s="35">
        <f>_xlfn.AGGREGATE(15,7,Paste!$E$2:$E$100,39)</f>
        <v>12.489599999999999</v>
      </c>
      <c r="B39">
        <f t="shared" si="0"/>
        <v>12.489599999999999</v>
      </c>
    </row>
    <row r="40" spans="1:2" x14ac:dyDescent="0.25">
      <c r="A40" s="35">
        <f>_xlfn.AGGREGATE(15,7,Paste!$E$2:$E$100,40)</f>
        <v>12.7156</v>
      </c>
      <c r="B40">
        <f t="shared" si="0"/>
        <v>12.7156</v>
      </c>
    </row>
    <row r="41" spans="1:2" x14ac:dyDescent="0.25">
      <c r="A41" s="35">
        <f>_xlfn.AGGREGATE(15,7,Paste!$E$2:$E$100,41)</f>
        <v>12.872999999999999</v>
      </c>
      <c r="B41">
        <f t="shared" si="0"/>
        <v>12.872999999999999</v>
      </c>
    </row>
    <row r="42" spans="1:2" x14ac:dyDescent="0.25">
      <c r="A42" s="35">
        <f>_xlfn.AGGREGATE(15,7,Paste!$E$2:$E$100,42)</f>
        <v>12.877599999999999</v>
      </c>
      <c r="B42">
        <f t="shared" si="0"/>
        <v>12.877599999999999</v>
      </c>
    </row>
    <row r="43" spans="1:2" x14ac:dyDescent="0.25">
      <c r="A43" s="35">
        <f>_xlfn.AGGREGATE(15,7,Paste!$E$2:$E$100,43)</f>
        <v>12.9315</v>
      </c>
      <c r="B43">
        <f t="shared" si="0"/>
        <v>12.9315</v>
      </c>
    </row>
    <row r="44" spans="1:2" x14ac:dyDescent="0.25">
      <c r="A44" s="35">
        <f>_xlfn.AGGREGATE(15,7,Paste!$E$2:$E$100,44)</f>
        <v>13.1957</v>
      </c>
      <c r="B44">
        <f t="shared" si="0"/>
        <v>13.1957</v>
      </c>
    </row>
    <row r="45" spans="1:2" x14ac:dyDescent="0.25">
      <c r="A45" s="35">
        <f>_xlfn.AGGREGATE(15,7,Paste!$E$2:$E$100,45)</f>
        <v>13.1957</v>
      </c>
      <c r="B45">
        <f t="shared" si="0"/>
        <v>13.1957</v>
      </c>
    </row>
    <row r="46" spans="1:2" x14ac:dyDescent="0.25">
      <c r="A46" s="35">
        <f>_xlfn.AGGREGATE(15,7,Paste!$E$2:$E$100,46)</f>
        <v>13.3552</v>
      </c>
      <c r="B46">
        <f t="shared" si="0"/>
        <v>13.3552</v>
      </c>
    </row>
    <row r="47" spans="1:2" x14ac:dyDescent="0.25">
      <c r="A47" s="35">
        <f>_xlfn.AGGREGATE(15,7,Paste!$E$2:$E$100,47)</f>
        <v>13.677300000000001</v>
      </c>
      <c r="B47">
        <f t="shared" si="0"/>
        <v>13.677300000000001</v>
      </c>
    </row>
    <row r="48" spans="1:2" x14ac:dyDescent="0.25">
      <c r="A48" s="35">
        <f>_xlfn.AGGREGATE(15,7,Paste!$E$2:$E$100,48)</f>
        <v>13.677300000000001</v>
      </c>
      <c r="B48">
        <f t="shared" si="0"/>
        <v>13.677300000000001</v>
      </c>
    </row>
    <row r="49" spans="1:2" x14ac:dyDescent="0.25">
      <c r="A49" s="35">
        <f>_xlfn.AGGREGATE(15,7,Paste!$E$2:$E$100,49)</f>
        <v>13.692299999999999</v>
      </c>
      <c r="B49">
        <f t="shared" si="0"/>
        <v>13.692299999999999</v>
      </c>
    </row>
    <row r="50" spans="1:2" x14ac:dyDescent="0.25">
      <c r="A50" s="35">
        <f>_xlfn.AGGREGATE(15,7,Paste!$E$2:$E$100,50)</f>
        <v>14.0059</v>
      </c>
      <c r="B50">
        <f t="shared" si="0"/>
        <v>14.0059</v>
      </c>
    </row>
    <row r="51" spans="1:2" x14ac:dyDescent="0.25">
      <c r="A51" s="35">
        <f>_xlfn.AGGREGATE(15,7,Paste!$E$2:$E$100,51)</f>
        <v>14.0296</v>
      </c>
      <c r="B51">
        <f t="shared" si="0"/>
        <v>14.0296</v>
      </c>
    </row>
    <row r="52" spans="1:2" x14ac:dyDescent="0.25">
      <c r="A52" s="35">
        <f>_xlfn.AGGREGATE(15,7,Paste!$E$2:$E$100,52)</f>
        <v>14.052300000000001</v>
      </c>
      <c r="B52">
        <f t="shared" si="0"/>
        <v>14.052300000000001</v>
      </c>
    </row>
    <row r="53" spans="1:2" x14ac:dyDescent="0.25">
      <c r="A53" s="35">
        <f>_xlfn.AGGREGATE(15,7,Paste!$E$2:$E$100,53)</f>
        <v>14.199400000000001</v>
      </c>
      <c r="B53">
        <f t="shared" si="0"/>
        <v>14.199400000000001</v>
      </c>
    </row>
    <row r="54" spans="1:2" x14ac:dyDescent="0.25">
      <c r="A54" s="35">
        <f>_xlfn.AGGREGATE(15,7,Paste!$E$2:$E$100,54)</f>
        <v>14.217000000000001</v>
      </c>
      <c r="B54">
        <f t="shared" si="0"/>
        <v>14.217000000000001</v>
      </c>
    </row>
    <row r="55" spans="1:2" x14ac:dyDescent="0.25">
      <c r="A55" s="35">
        <f>_xlfn.AGGREGATE(15,7,Paste!$E$2:$E$100,55)</f>
        <v>14.217000000000001</v>
      </c>
      <c r="B55">
        <f t="shared" si="0"/>
        <v>14.217000000000001</v>
      </c>
    </row>
    <row r="56" spans="1:2" x14ac:dyDescent="0.25">
      <c r="A56" s="35">
        <f>_xlfn.AGGREGATE(15,7,Paste!$E$2:$E$100,56)</f>
        <v>14.2811</v>
      </c>
      <c r="B56">
        <f t="shared" si="0"/>
        <v>14.2811</v>
      </c>
    </row>
    <row r="57" spans="1:2" x14ac:dyDescent="0.25">
      <c r="A57" s="35">
        <f>_xlfn.AGGREGATE(15,7,Paste!$E$2:$E$100,57)</f>
        <v>14.6225</v>
      </c>
      <c r="B57">
        <f t="shared" si="0"/>
        <v>14.6225</v>
      </c>
    </row>
    <row r="58" spans="1:2" x14ac:dyDescent="0.25">
      <c r="A58" s="35">
        <f>_xlfn.AGGREGATE(15,7,Paste!$E$2:$E$100,58)</f>
        <v>14.6579</v>
      </c>
      <c r="B58">
        <f t="shared" si="0"/>
        <v>14.6579</v>
      </c>
    </row>
    <row r="59" spans="1:2" x14ac:dyDescent="0.25">
      <c r="A59" s="35">
        <f>_xlfn.AGGREGATE(15,7,Paste!$E$2:$E$100,59)</f>
        <v>14.724</v>
      </c>
      <c r="B59">
        <f t="shared" si="0"/>
        <v>14.724</v>
      </c>
    </row>
    <row r="60" spans="1:2" x14ac:dyDescent="0.25">
      <c r="A60" s="35">
        <f>_xlfn.AGGREGATE(15,7,Paste!$E$2:$E$100,60)</f>
        <v>14.881500000000001</v>
      </c>
      <c r="B60">
        <f t="shared" si="0"/>
        <v>14.881500000000001</v>
      </c>
    </row>
    <row r="61" spans="1:2" x14ac:dyDescent="0.25">
      <c r="A61" s="35">
        <f>_xlfn.AGGREGATE(15,7,Paste!$E$2:$E$100,61)</f>
        <v>14.9192</v>
      </c>
      <c r="B61">
        <f t="shared" si="0"/>
        <v>14.9192</v>
      </c>
    </row>
    <row r="62" spans="1:2" x14ac:dyDescent="0.25">
      <c r="A62" s="35">
        <f>_xlfn.AGGREGATE(15,7,Paste!$E$2:$E$100,62)</f>
        <v>15.0755</v>
      </c>
      <c r="B62">
        <f t="shared" si="0"/>
        <v>15.0755</v>
      </c>
    </row>
    <row r="63" spans="1:2" x14ac:dyDescent="0.25">
      <c r="A63" s="35">
        <f>_xlfn.AGGREGATE(15,7,Paste!$E$2:$E$100,63)</f>
        <v>15.239599999999999</v>
      </c>
      <c r="B63">
        <f t="shared" si="0"/>
        <v>15.239599999999999</v>
      </c>
    </row>
    <row r="64" spans="1:2" x14ac:dyDescent="0.25">
      <c r="A64" s="35">
        <f>_xlfn.AGGREGATE(15,7,Paste!$E$2:$E$100,64)</f>
        <v>15.3293</v>
      </c>
      <c r="B64">
        <f t="shared" si="0"/>
        <v>15.3293</v>
      </c>
    </row>
    <row r="65" spans="1:2" x14ac:dyDescent="0.25">
      <c r="A65" s="35">
        <f>_xlfn.AGGREGATE(15,7,Paste!$E$2:$E$100,65)</f>
        <v>15.405799999999999</v>
      </c>
      <c r="B65">
        <f t="shared" si="0"/>
        <v>15.405799999999999</v>
      </c>
    </row>
    <row r="66" spans="1:2" x14ac:dyDescent="0.25">
      <c r="A66" s="35">
        <f>_xlfn.AGGREGATE(15,7,Paste!$E$2:$E$100,66)</f>
        <v>15.474600000000001</v>
      </c>
      <c r="B66">
        <f t="shared" ref="B66:B100" si="1">IF(ISNUMBER(A66),A66,"")</f>
        <v>15.474600000000001</v>
      </c>
    </row>
    <row r="67" spans="1:2" x14ac:dyDescent="0.25">
      <c r="A67" s="35">
        <f>_xlfn.AGGREGATE(15,7,Paste!$E$2:$E$100,67)</f>
        <v>15.73</v>
      </c>
      <c r="B67">
        <f t="shared" si="1"/>
        <v>15.73</v>
      </c>
    </row>
    <row r="68" spans="1:2" x14ac:dyDescent="0.25">
      <c r="A68" s="35">
        <f>_xlfn.AGGREGATE(15,7,Paste!$E$2:$E$100,68)</f>
        <v>16.438300000000002</v>
      </c>
      <c r="B68">
        <f t="shared" si="1"/>
        <v>16.438300000000002</v>
      </c>
    </row>
    <row r="69" spans="1:2" x14ac:dyDescent="0.25">
      <c r="A69" s="35">
        <f>_xlfn.AGGREGATE(15,7,Paste!$E$2:$E$100,69)</f>
        <v>16.658799999999999</v>
      </c>
      <c r="B69">
        <f t="shared" si="1"/>
        <v>16.658799999999999</v>
      </c>
    </row>
    <row r="70" spans="1:2" x14ac:dyDescent="0.25">
      <c r="A70" s="35">
        <f>_xlfn.AGGREGATE(15,7,Paste!$E$2:$E$100,70)</f>
        <v>16.791899999999998</v>
      </c>
      <c r="B70">
        <f t="shared" si="1"/>
        <v>16.791899999999998</v>
      </c>
    </row>
    <row r="71" spans="1:2" x14ac:dyDescent="0.25">
      <c r="A71" s="35">
        <f>_xlfn.AGGREGATE(15,7,Paste!$E$2:$E$100,71)</f>
        <v>16.805900000000001</v>
      </c>
      <c r="B71">
        <f t="shared" si="1"/>
        <v>16.805900000000001</v>
      </c>
    </row>
    <row r="72" spans="1:2" x14ac:dyDescent="0.25">
      <c r="A72" s="35">
        <f>_xlfn.AGGREGATE(15,7,Paste!$E$2:$E$100,72)</f>
        <v>16.826899999999998</v>
      </c>
      <c r="B72">
        <f t="shared" si="1"/>
        <v>16.826899999999998</v>
      </c>
    </row>
    <row r="73" spans="1:2" x14ac:dyDescent="0.25">
      <c r="A73" s="35">
        <f>_xlfn.AGGREGATE(15,7,Paste!$E$2:$E$100,73)</f>
        <v>16.920400000000001</v>
      </c>
      <c r="B73">
        <f t="shared" si="1"/>
        <v>16.920400000000001</v>
      </c>
    </row>
    <row r="74" spans="1:2" x14ac:dyDescent="0.25">
      <c r="A74" s="35">
        <f>_xlfn.AGGREGATE(15,7,Paste!$E$2:$E$100,74)</f>
        <v>17.031099999999999</v>
      </c>
      <c r="B74">
        <f t="shared" si="1"/>
        <v>17.031099999999999</v>
      </c>
    </row>
    <row r="75" spans="1:2" x14ac:dyDescent="0.25">
      <c r="A75" s="35">
        <f>_xlfn.AGGREGATE(15,7,Paste!$E$2:$E$100,75)</f>
        <v>17.738900000000001</v>
      </c>
      <c r="B75">
        <f t="shared" si="1"/>
        <v>17.738900000000001</v>
      </c>
    </row>
    <row r="76" spans="1:2" x14ac:dyDescent="0.25">
      <c r="A76" s="35">
        <f>_xlfn.AGGREGATE(15,7,Paste!$E$2:$E$100,76)</f>
        <v>17.797899999999998</v>
      </c>
      <c r="B76">
        <f t="shared" si="1"/>
        <v>17.797899999999998</v>
      </c>
    </row>
    <row r="77" spans="1:2" x14ac:dyDescent="0.25">
      <c r="A77" s="35">
        <f>_xlfn.AGGREGATE(15,7,Paste!$E$2:$E$100,77)</f>
        <v>18.121300000000002</v>
      </c>
      <c r="B77">
        <f t="shared" si="1"/>
        <v>18.121300000000002</v>
      </c>
    </row>
    <row r="78" spans="1:2" x14ac:dyDescent="0.25">
      <c r="A78" s="35">
        <f>_xlfn.AGGREGATE(15,7,Paste!$E$2:$E$100,78)</f>
        <v>18.215399999999999</v>
      </c>
      <c r="B78">
        <f t="shared" si="1"/>
        <v>18.215399999999999</v>
      </c>
    </row>
    <row r="79" spans="1:2" x14ac:dyDescent="0.25">
      <c r="A79" s="35">
        <f>_xlfn.AGGREGATE(15,7,Paste!$E$2:$E$100,79)</f>
        <v>18.743400000000001</v>
      </c>
      <c r="B79">
        <f t="shared" si="1"/>
        <v>18.743400000000001</v>
      </c>
    </row>
    <row r="80" spans="1:2" x14ac:dyDescent="0.25">
      <c r="A80" s="35">
        <f>_xlfn.AGGREGATE(15,7,Paste!$E$2:$E$100,80)</f>
        <v>18.9922</v>
      </c>
      <c r="B80">
        <f t="shared" si="1"/>
        <v>18.9922</v>
      </c>
    </row>
    <row r="81" spans="1:2" x14ac:dyDescent="0.25">
      <c r="A81" s="35">
        <f>_xlfn.AGGREGATE(15,7,Paste!$E$2:$E$100,81)</f>
        <v>18.9922</v>
      </c>
      <c r="B81">
        <f t="shared" si="1"/>
        <v>18.9922</v>
      </c>
    </row>
    <row r="82" spans="1:2" x14ac:dyDescent="0.25">
      <c r="A82" s="35">
        <f>_xlfn.AGGREGATE(15,7,Paste!$E$2:$E$100,82)</f>
        <v>19.386800000000001</v>
      </c>
      <c r="B82">
        <f t="shared" si="1"/>
        <v>19.386800000000001</v>
      </c>
    </row>
    <row r="83" spans="1:2" x14ac:dyDescent="0.25">
      <c r="A83" s="35">
        <f>_xlfn.AGGREGATE(15,7,Paste!$E$2:$E$100,83)</f>
        <v>19.466200000000001</v>
      </c>
      <c r="B83">
        <f t="shared" si="1"/>
        <v>19.466200000000001</v>
      </c>
    </row>
    <row r="84" spans="1:2" x14ac:dyDescent="0.25">
      <c r="A84" s="35">
        <f>_xlfn.AGGREGATE(15,7,Paste!$E$2:$E$100,84)</f>
        <v>19.746600000000001</v>
      </c>
      <c r="B84">
        <f t="shared" si="1"/>
        <v>19.746600000000001</v>
      </c>
    </row>
    <row r="85" spans="1:2" x14ac:dyDescent="0.25">
      <c r="A85" s="35">
        <f>_xlfn.AGGREGATE(15,7,Paste!$E$2:$E$100,85)</f>
        <v>19.896699999999999</v>
      </c>
      <c r="B85">
        <f t="shared" si="1"/>
        <v>19.896699999999999</v>
      </c>
    </row>
    <row r="86" spans="1:2" x14ac:dyDescent="0.25">
      <c r="A86" s="35">
        <f>_xlfn.AGGREGATE(15,7,Paste!$E$2:$E$100,86)</f>
        <v>19.9514</v>
      </c>
      <c r="B86">
        <f t="shared" si="1"/>
        <v>19.9514</v>
      </c>
    </row>
    <row r="87" spans="1:2" x14ac:dyDescent="0.25">
      <c r="A87" s="35">
        <f>_xlfn.AGGREGATE(15,7,Paste!$E$2:$E$100,87)</f>
        <v>21.3523</v>
      </c>
      <c r="B87">
        <f t="shared" si="1"/>
        <v>21.3523</v>
      </c>
    </row>
    <row r="88" spans="1:2" x14ac:dyDescent="0.25">
      <c r="A88" s="35">
        <f>_xlfn.AGGREGATE(15,7,Paste!$E$2:$E$100,88)</f>
        <v>21.463100000000001</v>
      </c>
      <c r="B88">
        <f t="shared" si="1"/>
        <v>21.463100000000001</v>
      </c>
    </row>
    <row r="89" spans="1:2" x14ac:dyDescent="0.25">
      <c r="A89" s="35">
        <f>_xlfn.AGGREGATE(15,7,Paste!$E$2:$E$100,89)</f>
        <v>21.491499999999998</v>
      </c>
      <c r="B89">
        <f t="shared" si="1"/>
        <v>21.491499999999998</v>
      </c>
    </row>
    <row r="90" spans="1:2" x14ac:dyDescent="0.25">
      <c r="A90" s="35">
        <f>_xlfn.AGGREGATE(15,7,Paste!$E$2:$E$100,90)</f>
        <v>21.626100000000001</v>
      </c>
      <c r="B90">
        <f t="shared" si="1"/>
        <v>21.626100000000001</v>
      </c>
    </row>
    <row r="91" spans="1:2" x14ac:dyDescent="0.25">
      <c r="A91" s="35">
        <f>_xlfn.AGGREGATE(15,7,Paste!$E$2:$E$100,91)</f>
        <v>21.907299999999999</v>
      </c>
      <c r="B91">
        <f t="shared" si="1"/>
        <v>21.907299999999999</v>
      </c>
    </row>
    <row r="92" spans="1:2" x14ac:dyDescent="0.25">
      <c r="A92" s="35">
        <f>_xlfn.AGGREGATE(15,7,Paste!$E$2:$E$100,92)</f>
        <v>22.3856</v>
      </c>
      <c r="B92">
        <f t="shared" si="1"/>
        <v>22.3856</v>
      </c>
    </row>
    <row r="93" spans="1:2" x14ac:dyDescent="0.25">
      <c r="A93" s="35">
        <f>_xlfn.AGGREGATE(15,7,Paste!$E$2:$E$100,93)</f>
        <v>22.900600000000001</v>
      </c>
      <c r="B93">
        <f t="shared" si="1"/>
        <v>22.900600000000001</v>
      </c>
    </row>
    <row r="94" spans="1:2" x14ac:dyDescent="0.25">
      <c r="A94" s="35">
        <f>_xlfn.AGGREGATE(15,7,Paste!$E$2:$E$100,94)</f>
        <v>24.186199999999999</v>
      </c>
      <c r="B94">
        <f t="shared" si="1"/>
        <v>24.186199999999999</v>
      </c>
    </row>
    <row r="95" spans="1:2" x14ac:dyDescent="0.25">
      <c r="A95" s="35">
        <f>_xlfn.AGGREGATE(15,7,Paste!$E$2:$E$100,95)</f>
        <v>30.222899999999999</v>
      </c>
      <c r="B95">
        <f t="shared" si="1"/>
        <v>30.222899999999999</v>
      </c>
    </row>
    <row r="96" spans="1:2" x14ac:dyDescent="0.25">
      <c r="A96" s="35" t="e">
        <f>_xlfn.AGGREGATE(15,7,Paste!$E$2:$E$100,96)</f>
        <v>#NUM!</v>
      </c>
      <c r="B96" t="str">
        <f t="shared" si="1"/>
        <v/>
      </c>
    </row>
    <row r="97" spans="1:2" x14ac:dyDescent="0.25">
      <c r="A97" s="35" t="e">
        <f>_xlfn.AGGREGATE(15,7,Paste!$E$2:$E$100,97)</f>
        <v>#NUM!</v>
      </c>
      <c r="B97" t="str">
        <f t="shared" si="1"/>
        <v/>
      </c>
    </row>
    <row r="98" spans="1:2" x14ac:dyDescent="0.25">
      <c r="A98" s="35" t="e">
        <f>_xlfn.AGGREGATE(15,7,Paste!$E$2:$E$100,98)</f>
        <v>#NUM!</v>
      </c>
      <c r="B98" t="str">
        <f t="shared" si="1"/>
        <v/>
      </c>
    </row>
    <row r="99" spans="1:2" x14ac:dyDescent="0.25">
      <c r="A99" s="35" t="e">
        <f>_xlfn.AGGREGATE(15,7,Paste!$E$2:$E$100,99)</f>
        <v>#NUM!</v>
      </c>
      <c r="B99" t="str">
        <f t="shared" si="1"/>
        <v/>
      </c>
    </row>
    <row r="100" spans="1:2" x14ac:dyDescent="0.25">
      <c r="A100" s="35" t="e">
        <f>_xlfn.AGGREGATE(15,7,Paste!$E$2:$E$100,100)</f>
        <v>#NUM!</v>
      </c>
      <c r="B100" t="str">
        <f t="shared" si="1"/>
        <v/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E7B56-B64A-4221-AADD-C2EA343FD091}">
  <sheetPr codeName="Sheet4"/>
  <dimension ref="B1:R36"/>
  <sheetViews>
    <sheetView tabSelected="1" workbookViewId="0">
      <selection activeCell="I10" sqref="I10"/>
    </sheetView>
  </sheetViews>
  <sheetFormatPr defaultRowHeight="15" x14ac:dyDescent="0.25"/>
  <cols>
    <col min="1" max="1" width="11" customWidth="1"/>
    <col min="2" max="2" width="9.5703125" customWidth="1"/>
    <col min="3" max="3" width="11.5703125" customWidth="1"/>
    <col min="6" max="6" width="10.42578125" customWidth="1"/>
  </cols>
  <sheetData>
    <row r="1" spans="2:18" ht="18.75" x14ac:dyDescent="0.25">
      <c r="B1" s="56" t="str">
        <f>Paste!J1</f>
        <v>name test</v>
      </c>
      <c r="C1" s="56"/>
      <c r="D1" s="56"/>
      <c r="E1" s="56"/>
      <c r="F1" s="56"/>
      <c r="G1" s="56"/>
      <c r="H1" s="47"/>
      <c r="I1" s="47"/>
    </row>
    <row r="2" spans="2:18" ht="15.75" thickBot="1" x14ac:dyDescent="0.3">
      <c r="B2" s="3" t="s">
        <v>28</v>
      </c>
      <c r="C2" s="46">
        <f ca="1">TODAY()</f>
        <v>43805</v>
      </c>
      <c r="D2" s="3" t="s">
        <v>29</v>
      </c>
      <c r="E2" s="34">
        <f>Paste!J5</f>
        <v>1000</v>
      </c>
      <c r="F2" t="s">
        <v>30</v>
      </c>
      <c r="G2" s="7" t="str">
        <f>Paste!J4</f>
        <v>5min</v>
      </c>
      <c r="I2" s="34"/>
      <c r="N2" s="57"/>
      <c r="O2" s="57"/>
      <c r="Q2" s="57"/>
      <c r="R2" s="57"/>
    </row>
    <row r="3" spans="2:18" x14ac:dyDescent="0.25">
      <c r="B3" s="58" t="s">
        <v>19</v>
      </c>
      <c r="C3" s="59"/>
      <c r="D3" s="43">
        <f>'% Of Winning Trades'!E4+'Average Gain Per Trade'!E4</f>
        <v>76.632992631578944</v>
      </c>
      <c r="E3" s="40" t="s">
        <v>20</v>
      </c>
      <c r="F3" s="41"/>
      <c r="G3" s="42">
        <f>'% Of Winning Trades'!E3+'Average Gain Per Trade'!E3</f>
        <v>38.878699999999995</v>
      </c>
    </row>
    <row r="4" spans="2:18" ht="15.75" thickBot="1" x14ac:dyDescent="0.3">
      <c r="B4" s="54" t="s">
        <v>12</v>
      </c>
      <c r="C4" s="55"/>
      <c r="D4" s="45"/>
      <c r="E4" s="52" t="s">
        <v>25</v>
      </c>
      <c r="F4" s="53"/>
      <c r="G4" s="44"/>
    </row>
    <row r="20" spans="3:7" x14ac:dyDescent="0.25">
      <c r="C20" s="5" t="s">
        <v>9</v>
      </c>
      <c r="D20" s="39">
        <f>'Average Gain Per Trade'!D4</f>
        <v>13.856466315789477</v>
      </c>
      <c r="F20" t="s">
        <v>26</v>
      </c>
      <c r="G20" s="37">
        <f>'Average Gain Per Trade'!D3</f>
        <v>26.988699999999998</v>
      </c>
    </row>
    <row r="36" spans="3:7" x14ac:dyDescent="0.25">
      <c r="C36" s="5" t="s">
        <v>9</v>
      </c>
      <c r="D36" s="38">
        <f>'% Of Winning Trades'!D4</f>
        <v>0.62776526315789472</v>
      </c>
      <c r="F36" t="s">
        <v>26</v>
      </c>
      <c r="G36" s="38">
        <f>'% Of Winning Trades'!D3</f>
        <v>0.11890000000000001</v>
      </c>
    </row>
  </sheetData>
  <mergeCells count="6">
    <mergeCell ref="E4:F4"/>
    <mergeCell ref="B4:C4"/>
    <mergeCell ref="B1:G1"/>
    <mergeCell ref="N2:O2"/>
    <mergeCell ref="Q2:R2"/>
    <mergeCell ref="B3:C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F0BB5-D106-4850-8E6A-2A4E66DE4B7F}">
  <sheetPr codeName="Sheet6"/>
  <dimension ref="A1:H1"/>
  <sheetViews>
    <sheetView workbookViewId="0">
      <selection activeCell="A2" sqref="A2"/>
    </sheetView>
  </sheetViews>
  <sheetFormatPr defaultRowHeight="15" x14ac:dyDescent="0.25"/>
  <cols>
    <col min="4" max="4" width="14.42578125" customWidth="1"/>
    <col min="5" max="6" width="13.42578125" customWidth="1"/>
    <col min="7" max="7" width="10.42578125" customWidth="1"/>
    <col min="8" max="8" width="11.140625" customWidth="1"/>
  </cols>
  <sheetData>
    <row r="1" spans="1:8" s="48" customFormat="1" ht="18.75" x14ac:dyDescent="0.25">
      <c r="A1" s="48" t="s">
        <v>32</v>
      </c>
      <c r="B1" s="48" t="s">
        <v>33</v>
      </c>
      <c r="C1" s="48" t="s">
        <v>34</v>
      </c>
      <c r="D1" s="48" t="s">
        <v>30</v>
      </c>
      <c r="E1" s="48" t="s">
        <v>35</v>
      </c>
      <c r="F1" s="48" t="s">
        <v>36</v>
      </c>
      <c r="G1" s="48" t="s">
        <v>37</v>
      </c>
      <c r="H1" s="48" t="s">
        <v>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2:S190"/>
  <sheetViews>
    <sheetView topLeftCell="A10" workbookViewId="0"/>
  </sheetViews>
  <sheetFormatPr defaultRowHeight="15" x14ac:dyDescent="0.25"/>
  <cols>
    <col min="3" max="3" width="10.5703125" style="5" customWidth="1"/>
    <col min="4" max="4" width="19.5703125" style="5" customWidth="1"/>
    <col min="5" max="5" width="16.85546875" style="5" customWidth="1"/>
    <col min="6" max="6" width="10.5703125" style="5" customWidth="1"/>
    <col min="7" max="7" width="11.42578125" style="5" customWidth="1"/>
    <col min="8" max="11" width="9.140625" style="5"/>
    <col min="13" max="13" width="15" customWidth="1"/>
    <col min="15" max="15" width="18.85546875" customWidth="1"/>
    <col min="19" max="19" width="9.140625" style="3"/>
  </cols>
  <sheetData>
    <row r="2" spans="1:19" x14ac:dyDescent="0.25">
      <c r="B2" s="1"/>
      <c r="D2" s="6"/>
      <c r="S2" s="3" t="s">
        <v>10</v>
      </c>
    </row>
    <row r="3" spans="1:19" x14ac:dyDescent="0.25">
      <c r="B3" s="1"/>
      <c r="D3" s="6"/>
      <c r="S3" s="4">
        <f>SUM(E46-E2)</f>
        <v>0</v>
      </c>
    </row>
    <row r="4" spans="1:19" x14ac:dyDescent="0.25">
      <c r="A4" s="2"/>
      <c r="B4" s="1"/>
      <c r="D4" s="6"/>
    </row>
    <row r="5" spans="1:19" x14ac:dyDescent="0.25">
      <c r="A5" s="2"/>
      <c r="B5" s="1"/>
      <c r="D5" s="6"/>
      <c r="S5" s="3" t="s">
        <v>9</v>
      </c>
    </row>
    <row r="6" spans="1:19" x14ac:dyDescent="0.25">
      <c r="A6" s="2"/>
      <c r="B6" s="1"/>
      <c r="D6" s="6"/>
      <c r="S6" s="4" t="e">
        <f>SUM(100-(((E46-E2)/E46)*100))</f>
        <v>#DIV/0!</v>
      </c>
    </row>
    <row r="7" spans="1:19" x14ac:dyDescent="0.25">
      <c r="A7" s="2"/>
      <c r="B7" s="1"/>
      <c r="D7" s="6"/>
    </row>
    <row r="8" spans="1:19" x14ac:dyDescent="0.25">
      <c r="A8" s="2"/>
      <c r="B8" s="1"/>
      <c r="D8" s="6"/>
    </row>
    <row r="9" spans="1:19" x14ac:dyDescent="0.25">
      <c r="A9" s="2"/>
      <c r="B9" s="1"/>
      <c r="D9" s="6"/>
    </row>
    <row r="10" spans="1:19" x14ac:dyDescent="0.25">
      <c r="A10" s="2"/>
      <c r="B10" s="1"/>
      <c r="D10" s="6"/>
    </row>
    <row r="11" spans="1:19" x14ac:dyDescent="0.25">
      <c r="A11" s="2"/>
      <c r="B11" s="1"/>
      <c r="D11" s="6"/>
    </row>
    <row r="12" spans="1:19" x14ac:dyDescent="0.25">
      <c r="A12" s="2"/>
      <c r="B12" s="1"/>
      <c r="D12" s="6"/>
    </row>
    <row r="13" spans="1:19" x14ac:dyDescent="0.25">
      <c r="A13" s="2"/>
      <c r="B13" s="1"/>
      <c r="D13" s="6"/>
    </row>
    <row r="14" spans="1:19" x14ac:dyDescent="0.25">
      <c r="A14" s="2"/>
      <c r="B14" s="1"/>
      <c r="D14" s="6"/>
    </row>
    <row r="15" spans="1:19" x14ac:dyDescent="0.25">
      <c r="A15" s="2"/>
      <c r="B15" s="1"/>
      <c r="D15" s="6"/>
    </row>
    <row r="16" spans="1:19" x14ac:dyDescent="0.25">
      <c r="A16" s="2"/>
      <c r="B16" s="1"/>
      <c r="D16" s="6"/>
    </row>
    <row r="17" spans="1:19" x14ac:dyDescent="0.25">
      <c r="A17" s="2"/>
      <c r="B17" s="1"/>
      <c r="D17" s="6"/>
      <c r="S17" s="3" t="s">
        <v>10</v>
      </c>
    </row>
    <row r="18" spans="1:19" x14ac:dyDescent="0.25">
      <c r="A18" s="2"/>
      <c r="B18" s="1"/>
      <c r="D18" s="6"/>
      <c r="S18" s="4">
        <f>SUM(E93-D49)</f>
        <v>0</v>
      </c>
    </row>
    <row r="19" spans="1:19" x14ac:dyDescent="0.25">
      <c r="A19" s="2"/>
      <c r="B19" s="1"/>
      <c r="D19" s="6"/>
    </row>
    <row r="20" spans="1:19" x14ac:dyDescent="0.25">
      <c r="A20" s="2"/>
      <c r="B20" s="1"/>
      <c r="D20" s="6"/>
      <c r="S20" s="3" t="s">
        <v>9</v>
      </c>
    </row>
    <row r="21" spans="1:19" x14ac:dyDescent="0.25">
      <c r="A21" s="2"/>
      <c r="B21" s="1"/>
      <c r="D21" s="6"/>
      <c r="S21" s="4" t="e">
        <f>SUM(100-(((D93-D49)/D93)*100))</f>
        <v>#DIV/0!</v>
      </c>
    </row>
    <row r="22" spans="1:19" x14ac:dyDescent="0.25">
      <c r="A22" s="2"/>
      <c r="B22" s="1"/>
      <c r="D22" s="6"/>
    </row>
    <row r="23" spans="1:19" x14ac:dyDescent="0.25">
      <c r="A23" s="2"/>
      <c r="B23" s="1"/>
      <c r="D23" s="6"/>
    </row>
    <row r="24" spans="1:19" x14ac:dyDescent="0.25">
      <c r="A24" s="2"/>
      <c r="B24" s="1"/>
      <c r="D24" s="6"/>
    </row>
    <row r="25" spans="1:19" x14ac:dyDescent="0.25">
      <c r="A25" s="2"/>
      <c r="B25" s="1"/>
      <c r="D25" s="6"/>
    </row>
    <row r="26" spans="1:19" x14ac:dyDescent="0.25">
      <c r="A26" s="2"/>
      <c r="B26" s="1"/>
      <c r="D26" s="6"/>
    </row>
    <row r="27" spans="1:19" x14ac:dyDescent="0.25">
      <c r="A27" s="2"/>
      <c r="B27" s="1"/>
      <c r="D27" s="6"/>
    </row>
    <row r="28" spans="1:19" x14ac:dyDescent="0.25">
      <c r="A28" s="2"/>
      <c r="B28" s="1"/>
      <c r="D28" s="6"/>
    </row>
    <row r="29" spans="1:19" x14ac:dyDescent="0.25">
      <c r="A29" s="2"/>
      <c r="B29" s="1"/>
      <c r="D29" s="6"/>
      <c r="S29" s="3" t="s">
        <v>8</v>
      </c>
    </row>
    <row r="30" spans="1:19" x14ac:dyDescent="0.25">
      <c r="A30" s="2"/>
      <c r="B30" s="1"/>
      <c r="D30" s="6"/>
      <c r="S30" s="4" t="e">
        <f>SUM(S21+S6)/2</f>
        <v>#DIV/0!</v>
      </c>
    </row>
    <row r="31" spans="1:19" x14ac:dyDescent="0.25">
      <c r="A31" s="2"/>
      <c r="B31" s="1"/>
      <c r="D31" s="6"/>
    </row>
    <row r="32" spans="1:19" x14ac:dyDescent="0.25">
      <c r="A32" s="2"/>
      <c r="B32" s="1"/>
      <c r="D32" s="6"/>
      <c r="O32" s="9" t="s">
        <v>4</v>
      </c>
      <c r="P32" s="10"/>
      <c r="Q32" s="11" t="s">
        <v>13</v>
      </c>
      <c r="R32" s="11" t="s">
        <v>15</v>
      </c>
      <c r="S32" s="12" t="s">
        <v>14</v>
      </c>
    </row>
    <row r="33" spans="1:19" x14ac:dyDescent="0.25">
      <c r="A33" s="2"/>
      <c r="B33" s="1"/>
      <c r="D33" s="6"/>
      <c r="O33" s="13"/>
      <c r="P33" s="14"/>
      <c r="Q33" s="15"/>
      <c r="R33" s="15"/>
      <c r="S33" s="16"/>
    </row>
    <row r="34" spans="1:19" x14ac:dyDescent="0.25">
      <c r="A34" s="2"/>
      <c r="B34" s="1"/>
      <c r="D34" s="6"/>
      <c r="M34" t="s">
        <v>11</v>
      </c>
      <c r="O34" s="17" t="s">
        <v>10</v>
      </c>
      <c r="P34" s="14"/>
      <c r="Q34" s="15"/>
      <c r="R34" s="15">
        <v>11</v>
      </c>
      <c r="S34" s="16"/>
    </row>
    <row r="35" spans="1:19" x14ac:dyDescent="0.25">
      <c r="A35" s="2"/>
      <c r="B35" s="1"/>
      <c r="D35" s="6"/>
      <c r="M35" t="s">
        <v>12</v>
      </c>
      <c r="O35" s="17" t="s">
        <v>9</v>
      </c>
      <c r="P35" s="14"/>
      <c r="Q35" s="15"/>
      <c r="R35" s="15">
        <v>58</v>
      </c>
      <c r="S35" s="16">
        <v>64</v>
      </c>
    </row>
    <row r="36" spans="1:19" x14ac:dyDescent="0.25">
      <c r="A36" s="2"/>
      <c r="B36" s="1"/>
      <c r="D36" s="6"/>
      <c r="O36" s="13"/>
      <c r="P36" s="14"/>
      <c r="Q36" s="15"/>
      <c r="R36" s="15"/>
      <c r="S36" s="16"/>
    </row>
    <row r="37" spans="1:19" x14ac:dyDescent="0.25">
      <c r="A37" s="2"/>
      <c r="B37" s="1"/>
      <c r="D37" s="6"/>
      <c r="O37" s="13" t="s">
        <v>3</v>
      </c>
      <c r="P37" s="14"/>
      <c r="Q37" s="15"/>
      <c r="R37" s="15"/>
      <c r="S37" s="16"/>
    </row>
    <row r="38" spans="1:19" x14ac:dyDescent="0.25">
      <c r="A38" s="2"/>
      <c r="B38" s="1"/>
      <c r="D38" s="6"/>
      <c r="O38" s="13"/>
      <c r="P38" s="14"/>
      <c r="Q38" s="15"/>
      <c r="R38" s="15"/>
      <c r="S38" s="16"/>
    </row>
    <row r="39" spans="1:19" x14ac:dyDescent="0.25">
      <c r="A39" s="2"/>
      <c r="B39" s="1"/>
      <c r="D39" s="6"/>
      <c r="M39" t="s">
        <v>11</v>
      </c>
      <c r="O39" s="17" t="s">
        <v>10</v>
      </c>
      <c r="P39" s="14"/>
      <c r="Q39" s="15"/>
      <c r="R39" s="15">
        <v>10</v>
      </c>
      <c r="S39" s="16"/>
    </row>
    <row r="40" spans="1:19" x14ac:dyDescent="0.25">
      <c r="A40" s="2"/>
      <c r="B40" s="1"/>
      <c r="D40" s="6"/>
      <c r="M40" t="s">
        <v>12</v>
      </c>
      <c r="O40" s="17" t="s">
        <v>9</v>
      </c>
      <c r="P40" s="14"/>
      <c r="Q40" s="15"/>
      <c r="R40" s="15">
        <v>84</v>
      </c>
      <c r="S40" s="16">
        <v>87</v>
      </c>
    </row>
    <row r="41" spans="1:19" x14ac:dyDescent="0.25">
      <c r="A41" s="2"/>
      <c r="B41" s="1"/>
      <c r="D41" s="6"/>
      <c r="O41" s="13"/>
      <c r="P41" s="14"/>
      <c r="Q41" s="15"/>
      <c r="R41" s="15"/>
      <c r="S41" s="16"/>
    </row>
    <row r="42" spans="1:19" x14ac:dyDescent="0.25">
      <c r="A42" s="2"/>
      <c r="B42" s="1"/>
      <c r="D42" s="6"/>
      <c r="M42" t="s">
        <v>12</v>
      </c>
      <c r="O42" s="18" t="s">
        <v>8</v>
      </c>
      <c r="P42" s="19"/>
      <c r="Q42" s="20"/>
      <c r="R42" s="20">
        <v>71</v>
      </c>
      <c r="S42" s="21">
        <v>75</v>
      </c>
    </row>
    <row r="43" spans="1:19" x14ac:dyDescent="0.25">
      <c r="A43" s="2"/>
      <c r="B43" s="1"/>
      <c r="D43" s="6"/>
    </row>
    <row r="44" spans="1:19" x14ac:dyDescent="0.25">
      <c r="A44" s="2"/>
      <c r="B44" s="1"/>
      <c r="D44" s="6"/>
    </row>
    <row r="45" spans="1:19" x14ac:dyDescent="0.25">
      <c r="A45" s="2"/>
      <c r="B45" s="1"/>
      <c r="D45" s="6"/>
    </row>
    <row r="46" spans="1:19" x14ac:dyDescent="0.25">
      <c r="A46" s="2"/>
      <c r="B46" s="1"/>
      <c r="D46" s="6"/>
    </row>
    <row r="49" spans="1:4" x14ac:dyDescent="0.25">
      <c r="A49" s="2"/>
      <c r="B49" s="1"/>
      <c r="D49" s="6"/>
    </row>
    <row r="50" spans="1:4" x14ac:dyDescent="0.25">
      <c r="A50" s="2"/>
      <c r="B50" s="1"/>
      <c r="D50" s="6"/>
    </row>
    <row r="51" spans="1:4" x14ac:dyDescent="0.25">
      <c r="A51" s="2"/>
      <c r="B51" s="1"/>
      <c r="D51" s="6"/>
    </row>
    <row r="52" spans="1:4" x14ac:dyDescent="0.25">
      <c r="A52" s="2"/>
      <c r="B52" s="1"/>
      <c r="D52" s="6"/>
    </row>
    <row r="53" spans="1:4" x14ac:dyDescent="0.25">
      <c r="A53" s="2"/>
      <c r="B53" s="1"/>
      <c r="D53" s="6"/>
    </row>
    <row r="54" spans="1:4" x14ac:dyDescent="0.25">
      <c r="A54" s="2"/>
      <c r="B54" s="1"/>
      <c r="D54" s="6"/>
    </row>
    <row r="55" spans="1:4" x14ac:dyDescent="0.25">
      <c r="A55" s="2"/>
      <c r="B55" s="1"/>
      <c r="D55" s="6"/>
    </row>
    <row r="56" spans="1:4" x14ac:dyDescent="0.25">
      <c r="A56" s="2"/>
      <c r="B56" s="1"/>
      <c r="D56" s="6"/>
    </row>
    <row r="57" spans="1:4" x14ac:dyDescent="0.25">
      <c r="B57" s="1"/>
      <c r="D57" s="6"/>
    </row>
    <row r="58" spans="1:4" x14ac:dyDescent="0.25">
      <c r="B58" s="1"/>
      <c r="D58" s="6"/>
    </row>
    <row r="59" spans="1:4" x14ac:dyDescent="0.25">
      <c r="A59" s="2"/>
      <c r="B59" s="1"/>
      <c r="D59" s="6"/>
    </row>
    <row r="60" spans="1:4" x14ac:dyDescent="0.25">
      <c r="A60" s="2"/>
      <c r="B60" s="1"/>
      <c r="D60" s="6"/>
    </row>
    <row r="61" spans="1:4" x14ac:dyDescent="0.25">
      <c r="A61" s="2"/>
      <c r="B61" s="1"/>
      <c r="D61" s="6"/>
    </row>
    <row r="62" spans="1:4" x14ac:dyDescent="0.25">
      <c r="A62" s="2"/>
      <c r="B62" s="1"/>
      <c r="D62" s="6"/>
    </row>
    <row r="63" spans="1:4" x14ac:dyDescent="0.25">
      <c r="A63" s="2"/>
      <c r="B63" s="1"/>
      <c r="D63" s="6"/>
    </row>
    <row r="64" spans="1:4" x14ac:dyDescent="0.25">
      <c r="A64" s="2"/>
      <c r="B64" s="1"/>
      <c r="D64" s="6"/>
    </row>
    <row r="65" spans="1:4" x14ac:dyDescent="0.25">
      <c r="A65" s="2"/>
      <c r="B65" s="1"/>
      <c r="D65" s="6"/>
    </row>
    <row r="66" spans="1:4" x14ac:dyDescent="0.25">
      <c r="A66" s="2"/>
      <c r="B66" s="1"/>
      <c r="D66" s="6"/>
    </row>
    <row r="67" spans="1:4" x14ac:dyDescent="0.25">
      <c r="A67" s="2"/>
      <c r="B67" s="1"/>
      <c r="D67" s="6"/>
    </row>
    <row r="68" spans="1:4" x14ac:dyDescent="0.25">
      <c r="A68" s="2"/>
      <c r="B68" s="1"/>
      <c r="D68" s="6"/>
    </row>
    <row r="69" spans="1:4" x14ac:dyDescent="0.25">
      <c r="A69" s="2"/>
      <c r="B69" s="1"/>
      <c r="D69" s="6"/>
    </row>
    <row r="70" spans="1:4" x14ac:dyDescent="0.25">
      <c r="A70" s="2"/>
      <c r="B70" s="1"/>
      <c r="D70" s="6"/>
    </row>
    <row r="71" spans="1:4" x14ac:dyDescent="0.25">
      <c r="A71" s="2"/>
      <c r="B71" s="1"/>
      <c r="D71" s="6"/>
    </row>
    <row r="72" spans="1:4" x14ac:dyDescent="0.25">
      <c r="A72" s="2"/>
      <c r="B72" s="1"/>
      <c r="D72" s="6"/>
    </row>
    <row r="73" spans="1:4" x14ac:dyDescent="0.25">
      <c r="A73" s="2"/>
      <c r="B73" s="1"/>
      <c r="D73" s="6"/>
    </row>
    <row r="74" spans="1:4" x14ac:dyDescent="0.25">
      <c r="A74" s="2"/>
      <c r="B74" s="1"/>
      <c r="D74" s="6"/>
    </row>
    <row r="75" spans="1:4" x14ac:dyDescent="0.25">
      <c r="A75" s="2"/>
      <c r="B75" s="1"/>
      <c r="D75" s="6"/>
    </row>
    <row r="76" spans="1:4" x14ac:dyDescent="0.25">
      <c r="A76" s="2"/>
      <c r="B76" s="1"/>
      <c r="D76" s="6"/>
    </row>
    <row r="77" spans="1:4" x14ac:dyDescent="0.25">
      <c r="A77" s="2"/>
      <c r="B77" s="1"/>
      <c r="D77" s="6"/>
    </row>
    <row r="78" spans="1:4" x14ac:dyDescent="0.25">
      <c r="A78" s="2"/>
      <c r="B78" s="1"/>
      <c r="D78" s="6"/>
    </row>
    <row r="79" spans="1:4" x14ac:dyDescent="0.25">
      <c r="A79" s="2"/>
      <c r="B79" s="1"/>
      <c r="D79" s="6"/>
    </row>
    <row r="80" spans="1:4" x14ac:dyDescent="0.25">
      <c r="A80" s="2"/>
      <c r="B80" s="1"/>
      <c r="D80" s="6"/>
    </row>
    <row r="81" spans="1:6" x14ac:dyDescent="0.25">
      <c r="A81" s="2"/>
      <c r="B81" s="1"/>
      <c r="D81" s="6"/>
    </row>
    <row r="82" spans="1:6" x14ac:dyDescent="0.25">
      <c r="A82" s="2"/>
      <c r="B82" s="1"/>
      <c r="D82" s="6"/>
    </row>
    <row r="83" spans="1:6" x14ac:dyDescent="0.25">
      <c r="A83" s="2"/>
      <c r="B83" s="1"/>
      <c r="D83" s="6"/>
    </row>
    <row r="84" spans="1:6" x14ac:dyDescent="0.25">
      <c r="A84" s="2"/>
      <c r="B84" s="1"/>
      <c r="D84" s="6"/>
    </row>
    <row r="85" spans="1:6" x14ac:dyDescent="0.25">
      <c r="A85" s="2"/>
      <c r="B85" s="1"/>
      <c r="D85" s="6"/>
    </row>
    <row r="86" spans="1:6" x14ac:dyDescent="0.25">
      <c r="A86" s="2"/>
      <c r="B86" s="1"/>
      <c r="D86" s="6"/>
    </row>
    <row r="87" spans="1:6" x14ac:dyDescent="0.25">
      <c r="A87" s="2"/>
      <c r="B87" s="1"/>
      <c r="D87" s="6"/>
    </row>
    <row r="88" spans="1:6" x14ac:dyDescent="0.25">
      <c r="A88" s="2"/>
      <c r="B88" s="1"/>
      <c r="D88" s="6"/>
    </row>
    <row r="89" spans="1:6" x14ac:dyDescent="0.25">
      <c r="A89" s="2"/>
      <c r="B89" s="1"/>
      <c r="D89" s="6"/>
    </row>
    <row r="90" spans="1:6" x14ac:dyDescent="0.25">
      <c r="A90" s="2"/>
      <c r="B90" s="1"/>
      <c r="D90" s="6"/>
    </row>
    <row r="91" spans="1:6" x14ac:dyDescent="0.25">
      <c r="A91" s="2"/>
      <c r="B91" s="1"/>
      <c r="D91" s="6"/>
    </row>
    <row r="92" spans="1:6" x14ac:dyDescent="0.25">
      <c r="A92" s="2"/>
      <c r="B92" s="1"/>
      <c r="D92" s="6"/>
    </row>
    <row r="93" spans="1:6" x14ac:dyDescent="0.25">
      <c r="A93" s="2"/>
      <c r="B93" s="1"/>
      <c r="D93" s="6"/>
    </row>
    <row r="96" spans="1:6" x14ac:dyDescent="0.25">
      <c r="D96" s="22"/>
      <c r="E96" s="6"/>
      <c r="F96" s="6"/>
    </row>
    <row r="97" spans="4:6" x14ac:dyDescent="0.25">
      <c r="D97" s="22"/>
      <c r="E97" s="6"/>
      <c r="F97" s="6"/>
    </row>
    <row r="98" spans="4:6" x14ac:dyDescent="0.25">
      <c r="E98" s="6"/>
      <c r="F98" s="6"/>
    </row>
    <row r="99" spans="4:6" x14ac:dyDescent="0.25">
      <c r="E99" s="6"/>
      <c r="F99" s="6"/>
    </row>
    <row r="100" spans="4:6" x14ac:dyDescent="0.25">
      <c r="E100" s="6"/>
      <c r="F100" s="6"/>
    </row>
    <row r="101" spans="4:6" x14ac:dyDescent="0.25">
      <c r="E101" s="6"/>
      <c r="F101" s="6"/>
    </row>
    <row r="102" spans="4:6" x14ac:dyDescent="0.25">
      <c r="E102" s="6"/>
      <c r="F102" s="6"/>
    </row>
    <row r="103" spans="4:6" x14ac:dyDescent="0.25">
      <c r="D103" s="22"/>
      <c r="E103" s="6"/>
      <c r="F103" s="6"/>
    </row>
    <row r="104" spans="4:6" x14ac:dyDescent="0.25">
      <c r="D104" s="22"/>
      <c r="E104" s="6"/>
      <c r="F104" s="6"/>
    </row>
    <row r="105" spans="4:6" x14ac:dyDescent="0.25">
      <c r="D105" s="22"/>
      <c r="E105" s="6"/>
      <c r="F105" s="6"/>
    </row>
    <row r="106" spans="4:6" x14ac:dyDescent="0.25">
      <c r="D106" s="22"/>
      <c r="E106" s="6"/>
      <c r="F106" s="6"/>
    </row>
    <row r="107" spans="4:6" x14ac:dyDescent="0.25">
      <c r="D107" s="22"/>
      <c r="E107" s="6"/>
      <c r="F107" s="6"/>
    </row>
    <row r="108" spans="4:6" x14ac:dyDescent="0.25">
      <c r="D108" s="22"/>
      <c r="E108" s="6"/>
      <c r="F108" s="6"/>
    </row>
    <row r="109" spans="4:6" x14ac:dyDescent="0.25">
      <c r="D109" s="22"/>
      <c r="E109" s="6"/>
      <c r="F109" s="6"/>
    </row>
    <row r="110" spans="4:6" x14ac:dyDescent="0.25">
      <c r="D110" s="22"/>
      <c r="E110" s="6"/>
      <c r="F110" s="6"/>
    </row>
    <row r="111" spans="4:6" x14ac:dyDescent="0.25">
      <c r="D111" s="22"/>
      <c r="E111" s="6"/>
      <c r="F111" s="6"/>
    </row>
    <row r="112" spans="4:6" x14ac:dyDescent="0.25">
      <c r="D112" s="22"/>
      <c r="E112" s="6"/>
      <c r="F112" s="6"/>
    </row>
    <row r="113" spans="4:6" x14ac:dyDescent="0.25">
      <c r="D113" s="22"/>
      <c r="E113" s="6"/>
      <c r="F113" s="6"/>
    </row>
    <row r="114" spans="4:6" x14ac:dyDescent="0.25">
      <c r="D114" s="22"/>
      <c r="E114" s="6"/>
      <c r="F114" s="6"/>
    </row>
    <row r="115" spans="4:6" x14ac:dyDescent="0.25">
      <c r="D115" s="22"/>
      <c r="E115" s="6"/>
      <c r="F115" s="6"/>
    </row>
    <row r="116" spans="4:6" x14ac:dyDescent="0.25">
      <c r="D116" s="22"/>
      <c r="E116" s="6"/>
      <c r="F116" s="6"/>
    </row>
    <row r="117" spans="4:6" x14ac:dyDescent="0.25">
      <c r="D117" s="22"/>
      <c r="E117" s="6"/>
      <c r="F117" s="6"/>
    </row>
    <row r="118" spans="4:6" x14ac:dyDescent="0.25">
      <c r="D118" s="22"/>
      <c r="E118" s="6"/>
      <c r="F118" s="6"/>
    </row>
    <row r="119" spans="4:6" x14ac:dyDescent="0.25">
      <c r="D119" s="22"/>
      <c r="E119" s="6"/>
      <c r="F119" s="6"/>
    </row>
    <row r="120" spans="4:6" x14ac:dyDescent="0.25">
      <c r="D120" s="22"/>
      <c r="E120" s="6"/>
      <c r="F120" s="6"/>
    </row>
    <row r="121" spans="4:6" x14ac:dyDescent="0.25">
      <c r="D121" s="22"/>
      <c r="E121" s="6"/>
      <c r="F121" s="6"/>
    </row>
    <row r="122" spans="4:6" x14ac:dyDescent="0.25">
      <c r="D122" s="22"/>
      <c r="E122" s="6"/>
      <c r="F122" s="6"/>
    </row>
    <row r="123" spans="4:6" x14ac:dyDescent="0.25">
      <c r="E123" s="6"/>
      <c r="F123" s="6"/>
    </row>
    <row r="124" spans="4:6" x14ac:dyDescent="0.25">
      <c r="D124" s="22"/>
      <c r="E124" s="6"/>
      <c r="F124" s="6"/>
    </row>
    <row r="125" spans="4:6" x14ac:dyDescent="0.25">
      <c r="D125" s="22"/>
      <c r="E125" s="6"/>
      <c r="F125" s="6"/>
    </row>
    <row r="126" spans="4:6" x14ac:dyDescent="0.25">
      <c r="D126" s="22"/>
      <c r="E126" s="6"/>
      <c r="F126" s="6"/>
    </row>
    <row r="127" spans="4:6" x14ac:dyDescent="0.25">
      <c r="D127" s="22"/>
      <c r="E127" s="6"/>
      <c r="F127" s="6"/>
    </row>
    <row r="128" spans="4:6" x14ac:dyDescent="0.25">
      <c r="D128" s="22"/>
      <c r="E128" s="6"/>
      <c r="F128" s="6"/>
    </row>
    <row r="129" spans="4:6" x14ac:dyDescent="0.25">
      <c r="E129" s="6"/>
      <c r="F129" s="6"/>
    </row>
    <row r="130" spans="4:6" x14ac:dyDescent="0.25">
      <c r="D130" s="22"/>
      <c r="E130" s="6"/>
      <c r="F130" s="6"/>
    </row>
    <row r="131" spans="4:6" x14ac:dyDescent="0.25">
      <c r="D131" s="22"/>
      <c r="E131" s="6"/>
      <c r="F131" s="6"/>
    </row>
    <row r="132" spans="4:6" x14ac:dyDescent="0.25">
      <c r="D132" s="22"/>
      <c r="E132" s="6"/>
      <c r="F132" s="6"/>
    </row>
    <row r="133" spans="4:6" x14ac:dyDescent="0.25">
      <c r="D133" s="22"/>
      <c r="E133" s="6"/>
      <c r="F133" s="6"/>
    </row>
    <row r="134" spans="4:6" x14ac:dyDescent="0.25">
      <c r="D134" s="22"/>
      <c r="E134" s="6"/>
      <c r="F134" s="6"/>
    </row>
    <row r="135" spans="4:6" x14ac:dyDescent="0.25">
      <c r="D135" s="22"/>
      <c r="E135" s="6"/>
      <c r="F135" s="6"/>
    </row>
    <row r="136" spans="4:6" x14ac:dyDescent="0.25">
      <c r="D136" s="22"/>
      <c r="E136" s="6"/>
      <c r="F136" s="6"/>
    </row>
    <row r="137" spans="4:6" x14ac:dyDescent="0.25">
      <c r="D137" s="22"/>
      <c r="E137" s="6"/>
      <c r="F137" s="6"/>
    </row>
    <row r="138" spans="4:6" x14ac:dyDescent="0.25">
      <c r="D138" s="22"/>
      <c r="E138" s="6"/>
      <c r="F138" s="6"/>
    </row>
    <row r="139" spans="4:6" x14ac:dyDescent="0.25">
      <c r="D139" s="22"/>
      <c r="E139" s="6"/>
      <c r="F139" s="6"/>
    </row>
    <row r="140" spans="4:6" x14ac:dyDescent="0.25">
      <c r="D140" s="22"/>
      <c r="E140" s="6"/>
      <c r="F140" s="6"/>
    </row>
    <row r="141" spans="4:6" x14ac:dyDescent="0.25">
      <c r="D141" s="22"/>
      <c r="E141" s="6"/>
      <c r="F141" s="6"/>
    </row>
    <row r="142" spans="4:6" x14ac:dyDescent="0.25">
      <c r="D142" s="22"/>
      <c r="E142" s="6"/>
      <c r="F142" s="6"/>
    </row>
    <row r="143" spans="4:6" x14ac:dyDescent="0.25">
      <c r="D143" s="22"/>
      <c r="E143" s="6"/>
      <c r="F143" s="6"/>
    </row>
    <row r="144" spans="4:6" x14ac:dyDescent="0.25">
      <c r="D144" s="22"/>
      <c r="E144" s="6"/>
      <c r="F144" s="6"/>
    </row>
    <row r="145" spans="4:6" x14ac:dyDescent="0.25">
      <c r="D145" s="22"/>
      <c r="E145" s="6"/>
      <c r="F145" s="6"/>
    </row>
    <row r="146" spans="4:6" x14ac:dyDescent="0.25">
      <c r="D146" s="22"/>
      <c r="E146" s="6"/>
      <c r="F146" s="6"/>
    </row>
    <row r="147" spans="4:6" x14ac:dyDescent="0.25">
      <c r="D147" s="22"/>
      <c r="E147" s="6"/>
      <c r="F147" s="6"/>
    </row>
    <row r="148" spans="4:6" x14ac:dyDescent="0.25">
      <c r="D148" s="22"/>
      <c r="E148" s="6"/>
      <c r="F148" s="6"/>
    </row>
    <row r="149" spans="4:6" x14ac:dyDescent="0.25">
      <c r="D149" s="22"/>
      <c r="E149" s="6"/>
      <c r="F149" s="6"/>
    </row>
    <row r="150" spans="4:6" x14ac:dyDescent="0.25">
      <c r="D150" s="22"/>
      <c r="E150" s="6"/>
      <c r="F150" s="6"/>
    </row>
    <row r="151" spans="4:6" x14ac:dyDescent="0.25">
      <c r="D151" s="22"/>
      <c r="E151" s="6"/>
      <c r="F151" s="6"/>
    </row>
    <row r="152" spans="4:6" x14ac:dyDescent="0.25">
      <c r="D152" s="22"/>
      <c r="E152" s="6"/>
      <c r="F152" s="6"/>
    </row>
    <row r="153" spans="4:6" x14ac:dyDescent="0.25">
      <c r="D153" s="22"/>
      <c r="E153" s="6"/>
      <c r="F153" s="6"/>
    </row>
    <row r="154" spans="4:6" x14ac:dyDescent="0.25">
      <c r="D154" s="22"/>
      <c r="E154" s="6"/>
      <c r="F154" s="6"/>
    </row>
    <row r="155" spans="4:6" x14ac:dyDescent="0.25">
      <c r="D155" s="22"/>
      <c r="E155" s="6"/>
      <c r="F155" s="6"/>
    </row>
    <row r="156" spans="4:6" x14ac:dyDescent="0.25">
      <c r="D156" s="22"/>
      <c r="E156" s="6"/>
      <c r="F156" s="6"/>
    </row>
    <row r="157" spans="4:6" x14ac:dyDescent="0.25">
      <c r="D157" s="22"/>
      <c r="E157" s="6"/>
      <c r="F157" s="6"/>
    </row>
    <row r="158" spans="4:6" x14ac:dyDescent="0.25">
      <c r="D158" s="22"/>
      <c r="E158" s="6"/>
      <c r="F158" s="6"/>
    </row>
    <row r="159" spans="4:6" x14ac:dyDescent="0.25">
      <c r="D159" s="22"/>
      <c r="E159" s="6"/>
      <c r="F159" s="6"/>
    </row>
    <row r="160" spans="4:6" x14ac:dyDescent="0.25">
      <c r="D160" s="22"/>
      <c r="E160" s="6"/>
      <c r="F160" s="6"/>
    </row>
    <row r="161" spans="4:6" x14ac:dyDescent="0.25">
      <c r="D161" s="22"/>
      <c r="E161" s="6"/>
      <c r="F161" s="6"/>
    </row>
    <row r="162" spans="4:6" x14ac:dyDescent="0.25">
      <c r="D162" s="22"/>
      <c r="E162" s="6"/>
      <c r="F162" s="6"/>
    </row>
    <row r="163" spans="4:6" x14ac:dyDescent="0.25">
      <c r="D163" s="22"/>
      <c r="E163" s="6"/>
      <c r="F163" s="6"/>
    </row>
    <row r="164" spans="4:6" x14ac:dyDescent="0.25">
      <c r="D164" s="22"/>
      <c r="E164" s="6"/>
      <c r="F164" s="6"/>
    </row>
    <row r="165" spans="4:6" x14ac:dyDescent="0.25">
      <c r="D165" s="22"/>
      <c r="E165" s="6"/>
      <c r="F165" s="6"/>
    </row>
    <row r="166" spans="4:6" x14ac:dyDescent="0.25">
      <c r="D166" s="22"/>
      <c r="E166" s="6"/>
      <c r="F166" s="6"/>
    </row>
    <row r="167" spans="4:6" x14ac:dyDescent="0.25">
      <c r="D167" s="22"/>
      <c r="E167" s="6"/>
      <c r="F167" s="6"/>
    </row>
    <row r="168" spans="4:6" x14ac:dyDescent="0.25">
      <c r="D168" s="22"/>
      <c r="E168" s="6"/>
      <c r="F168" s="6"/>
    </row>
    <row r="169" spans="4:6" x14ac:dyDescent="0.25">
      <c r="D169" s="22"/>
      <c r="E169" s="6"/>
      <c r="F169" s="6"/>
    </row>
    <row r="170" spans="4:6" x14ac:dyDescent="0.25">
      <c r="D170" s="22"/>
      <c r="E170" s="6"/>
      <c r="F170" s="6"/>
    </row>
    <row r="171" spans="4:6" x14ac:dyDescent="0.25">
      <c r="D171" s="22"/>
      <c r="E171" s="6"/>
      <c r="F171" s="6"/>
    </row>
    <row r="172" spans="4:6" x14ac:dyDescent="0.25">
      <c r="D172" s="22"/>
      <c r="E172" s="6"/>
      <c r="F172" s="6"/>
    </row>
    <row r="173" spans="4:6" x14ac:dyDescent="0.25">
      <c r="D173" s="22"/>
      <c r="E173" s="6"/>
      <c r="F173" s="6"/>
    </row>
    <row r="174" spans="4:6" x14ac:dyDescent="0.25">
      <c r="D174" s="22"/>
      <c r="E174" s="6"/>
      <c r="F174" s="6"/>
    </row>
    <row r="175" spans="4:6" x14ac:dyDescent="0.25">
      <c r="D175" s="22"/>
      <c r="E175" s="6"/>
      <c r="F175" s="6"/>
    </row>
    <row r="176" spans="4:6" x14ac:dyDescent="0.25">
      <c r="D176" s="22"/>
      <c r="E176" s="6"/>
      <c r="F176" s="6"/>
    </row>
    <row r="177" spans="4:6" x14ac:dyDescent="0.25">
      <c r="D177" s="22"/>
      <c r="E177" s="6"/>
      <c r="F177" s="6"/>
    </row>
    <row r="178" spans="4:6" x14ac:dyDescent="0.25">
      <c r="D178" s="22"/>
      <c r="E178" s="6"/>
      <c r="F178" s="6"/>
    </row>
    <row r="179" spans="4:6" x14ac:dyDescent="0.25">
      <c r="D179" s="22"/>
      <c r="E179" s="6"/>
      <c r="F179" s="6"/>
    </row>
    <row r="180" spans="4:6" x14ac:dyDescent="0.25">
      <c r="D180" s="22"/>
      <c r="E180" s="6"/>
      <c r="F180" s="6"/>
    </row>
    <row r="181" spans="4:6" x14ac:dyDescent="0.25">
      <c r="D181" s="22"/>
      <c r="E181" s="6"/>
      <c r="F181" s="6"/>
    </row>
    <row r="182" spans="4:6" x14ac:dyDescent="0.25">
      <c r="D182" s="22"/>
      <c r="E182" s="6"/>
      <c r="F182" s="6"/>
    </row>
    <row r="183" spans="4:6" x14ac:dyDescent="0.25">
      <c r="D183" s="22"/>
      <c r="E183" s="6"/>
      <c r="F183" s="6"/>
    </row>
    <row r="184" spans="4:6" x14ac:dyDescent="0.25">
      <c r="D184" s="22"/>
      <c r="E184" s="6"/>
      <c r="F184" s="6"/>
    </row>
    <row r="185" spans="4:6" x14ac:dyDescent="0.25">
      <c r="D185" s="22"/>
      <c r="E185" s="6"/>
      <c r="F185" s="6"/>
    </row>
    <row r="186" spans="4:6" x14ac:dyDescent="0.25">
      <c r="D186" s="22"/>
      <c r="E186" s="6"/>
      <c r="F186" s="6"/>
    </row>
    <row r="187" spans="4:6" x14ac:dyDescent="0.25">
      <c r="D187" s="22"/>
      <c r="E187" s="6"/>
      <c r="F187" s="6"/>
    </row>
    <row r="188" spans="4:6" x14ac:dyDescent="0.25">
      <c r="D188" s="22"/>
      <c r="E188" s="6"/>
      <c r="F188" s="6"/>
    </row>
    <row r="189" spans="4:6" x14ac:dyDescent="0.25">
      <c r="D189" s="22"/>
      <c r="E189" s="6"/>
      <c r="F189" s="6"/>
    </row>
    <row r="190" spans="4:6" x14ac:dyDescent="0.25">
      <c r="D190" s="22"/>
      <c r="E190" s="6"/>
      <c r="F190" s="6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Paste</vt:lpstr>
      <vt:lpstr>% Of Winning Trades</vt:lpstr>
      <vt:lpstr>Average Gain Per Trade</vt:lpstr>
      <vt:lpstr>Results</vt:lpstr>
      <vt:lpstr>Record</vt:lpstr>
      <vt:lpstr>10 5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clair_001</dc:creator>
  <cp:lastModifiedBy>Tony</cp:lastModifiedBy>
  <dcterms:created xsi:type="dcterms:W3CDTF">2019-09-11T14:46:26Z</dcterms:created>
  <dcterms:modified xsi:type="dcterms:W3CDTF">2019-12-06T04:59:46Z</dcterms:modified>
</cp:coreProperties>
</file>